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2197921-57F1-4DD5-89EE-3212755569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Uzturvērtība 3-6" sheetId="3" r:id="rId1"/>
    <sheet name="Uzturvērtība 1-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2" i="4" l="1"/>
  <c r="K99" i="4"/>
  <c r="D95" i="4"/>
  <c r="C114" i="4" s="1"/>
  <c r="D92" i="4"/>
  <c r="C111" i="4" s="1"/>
  <c r="D91" i="4"/>
  <c r="AF82" i="4"/>
  <c r="AF81" i="4"/>
  <c r="AF80" i="4"/>
  <c r="AF79" i="4"/>
  <c r="R79" i="4"/>
  <c r="AF78" i="4"/>
  <c r="R78" i="4"/>
  <c r="R77" i="4"/>
  <c r="Z74" i="4"/>
  <c r="F73" i="4"/>
  <c r="E73" i="4"/>
  <c r="D73" i="4"/>
  <c r="C73" i="4"/>
  <c r="B73" i="4"/>
  <c r="D97" i="4" s="1"/>
  <c r="A73" i="4"/>
  <c r="F72" i="4"/>
  <c r="E72" i="4"/>
  <c r="D72" i="4"/>
  <c r="C72" i="4"/>
  <c r="B72" i="4"/>
  <c r="A72" i="4"/>
  <c r="K71" i="4"/>
  <c r="F71" i="4"/>
  <c r="E71" i="4"/>
  <c r="D71" i="4"/>
  <c r="C71" i="4"/>
  <c r="B71" i="4"/>
  <c r="A71" i="4"/>
  <c r="Z70" i="4"/>
  <c r="M70" i="4"/>
  <c r="L70" i="4"/>
  <c r="K70" i="4"/>
  <c r="J70" i="4"/>
  <c r="I70" i="4"/>
  <c r="H70" i="4"/>
  <c r="F70" i="4"/>
  <c r="E70" i="4"/>
  <c r="D70" i="4"/>
  <c r="C70" i="4"/>
  <c r="B70" i="4"/>
  <c r="A70" i="4"/>
  <c r="M69" i="4"/>
  <c r="L69" i="4"/>
  <c r="K69" i="4"/>
  <c r="J69" i="4"/>
  <c r="I69" i="4"/>
  <c r="H69" i="4"/>
  <c r="F69" i="4"/>
  <c r="E69" i="4"/>
  <c r="D69" i="4"/>
  <c r="C69" i="4"/>
  <c r="B69" i="4"/>
  <c r="A69" i="4"/>
  <c r="M68" i="4"/>
  <c r="L68" i="4"/>
  <c r="K68" i="4"/>
  <c r="J68" i="4"/>
  <c r="I68" i="4"/>
  <c r="H68" i="4"/>
  <c r="F68" i="4"/>
  <c r="E68" i="4"/>
  <c r="D68" i="4"/>
  <c r="C68" i="4"/>
  <c r="B68" i="4"/>
  <c r="A68" i="4"/>
  <c r="AH67" i="4"/>
  <c r="AG67" i="4"/>
  <c r="AF67" i="4"/>
  <c r="AE67" i="4"/>
  <c r="AD67" i="4"/>
  <c r="AC67" i="4"/>
  <c r="M67" i="4"/>
  <c r="L67" i="4"/>
  <c r="K67" i="4"/>
  <c r="J67" i="4"/>
  <c r="I67" i="4"/>
  <c r="H67" i="4"/>
  <c r="F67" i="4"/>
  <c r="E67" i="4"/>
  <c r="D67" i="4"/>
  <c r="C67" i="4"/>
  <c r="B67" i="4"/>
  <c r="A67" i="4"/>
  <c r="AH66" i="4"/>
  <c r="AG66" i="4"/>
  <c r="AF66" i="4"/>
  <c r="AE66" i="4"/>
  <c r="AD66" i="4"/>
  <c r="AC66" i="4"/>
  <c r="M66" i="4"/>
  <c r="L66" i="4"/>
  <c r="K66" i="4"/>
  <c r="J66" i="4"/>
  <c r="J71" i="4" s="1"/>
  <c r="I66" i="4"/>
  <c r="H66" i="4"/>
  <c r="F66" i="4"/>
  <c r="E66" i="4"/>
  <c r="D66" i="4"/>
  <c r="D74" i="4" s="1"/>
  <c r="C66" i="4"/>
  <c r="C74" i="4" s="1"/>
  <c r="B66" i="4"/>
  <c r="A66" i="4"/>
  <c r="AH65" i="4"/>
  <c r="AG65" i="4"/>
  <c r="AG68" i="4" s="1"/>
  <c r="AG72" i="4" s="1"/>
  <c r="AF65" i="4"/>
  <c r="AE65" i="4"/>
  <c r="AD65" i="4"/>
  <c r="AC65" i="4"/>
  <c r="Q65" i="4"/>
  <c r="P65" i="4"/>
  <c r="M65" i="4"/>
  <c r="L65" i="4"/>
  <c r="K65" i="4"/>
  <c r="J65" i="4"/>
  <c r="I65" i="4"/>
  <c r="H65" i="4"/>
  <c r="AH64" i="4"/>
  <c r="AG64" i="4"/>
  <c r="AF64" i="4"/>
  <c r="AE64" i="4"/>
  <c r="AD64" i="4"/>
  <c r="AG5" i="4" s="1"/>
  <c r="AC64" i="4"/>
  <c r="M64" i="4"/>
  <c r="L64" i="4"/>
  <c r="K64" i="4"/>
  <c r="J64" i="4"/>
  <c r="I64" i="4"/>
  <c r="L4" i="4" s="1"/>
  <c r="H64" i="4"/>
  <c r="AH63" i="4"/>
  <c r="AG63" i="4"/>
  <c r="AF63" i="4"/>
  <c r="AE63" i="4"/>
  <c r="AD63" i="4"/>
  <c r="AC63" i="4"/>
  <c r="T63" i="4"/>
  <c r="S63" i="4"/>
  <c r="R63" i="4"/>
  <c r="Q63" i="4"/>
  <c r="M63" i="4"/>
  <c r="L63" i="4"/>
  <c r="K63" i="4"/>
  <c r="J63" i="4"/>
  <c r="I63" i="4"/>
  <c r="H63" i="4"/>
  <c r="AH62" i="4"/>
  <c r="AH68" i="4" s="1"/>
  <c r="AG62" i="4"/>
  <c r="AF62" i="4"/>
  <c r="AE62" i="4"/>
  <c r="AD62" i="4"/>
  <c r="AC62" i="4"/>
  <c r="T62" i="4"/>
  <c r="S62" i="4"/>
  <c r="R62" i="4"/>
  <c r="Q62" i="4"/>
  <c r="M62" i="4"/>
  <c r="L62" i="4"/>
  <c r="K62" i="4"/>
  <c r="J62" i="4"/>
  <c r="I62" i="4"/>
  <c r="K98" i="4" s="1"/>
  <c r="H62" i="4"/>
  <c r="AH61" i="4"/>
  <c r="AG61" i="4"/>
  <c r="AF61" i="4"/>
  <c r="AE61" i="4"/>
  <c r="AD61" i="4"/>
  <c r="AD68" i="4" s="1"/>
  <c r="AC61" i="4"/>
  <c r="T61" i="4"/>
  <c r="T65" i="4" s="1"/>
  <c r="S61" i="4"/>
  <c r="S65" i="4" s="1"/>
  <c r="S69" i="4" s="1"/>
  <c r="R61" i="4"/>
  <c r="R65" i="4" s="1"/>
  <c r="Q61" i="4"/>
  <c r="M61" i="4"/>
  <c r="M71" i="4" s="1"/>
  <c r="L61" i="4"/>
  <c r="K61" i="4"/>
  <c r="J61" i="4"/>
  <c r="I61" i="4"/>
  <c r="H61" i="4"/>
  <c r="AH60" i="4"/>
  <c r="AG60" i="4"/>
  <c r="AF60" i="4"/>
  <c r="AE60" i="4"/>
  <c r="AD60" i="4"/>
  <c r="AC60" i="4"/>
  <c r="F60" i="4"/>
  <c r="E60" i="4"/>
  <c r="D60" i="4"/>
  <c r="C60" i="4"/>
  <c r="B60" i="4"/>
  <c r="A60" i="4"/>
  <c r="AH59" i="4"/>
  <c r="AG59" i="4"/>
  <c r="AF59" i="4"/>
  <c r="AF68" i="4" s="1"/>
  <c r="AF72" i="4" s="1"/>
  <c r="AE59" i="4"/>
  <c r="AD59" i="4"/>
  <c r="AC59" i="4"/>
  <c r="F59" i="4"/>
  <c r="E59" i="4"/>
  <c r="D59" i="4"/>
  <c r="C59" i="4"/>
  <c r="B59" i="4"/>
  <c r="A59" i="4"/>
  <c r="Z58" i="4"/>
  <c r="Y58" i="4"/>
  <c r="Y62" i="4" s="1"/>
  <c r="X58" i="4"/>
  <c r="F58" i="4"/>
  <c r="E58" i="4"/>
  <c r="D58" i="4"/>
  <c r="C58" i="4"/>
  <c r="B58" i="4"/>
  <c r="A58" i="4"/>
  <c r="AA57" i="4"/>
  <c r="Z57" i="4"/>
  <c r="Y57" i="4"/>
  <c r="X57" i="4"/>
  <c r="W57" i="4"/>
  <c r="Z76" i="4" s="1"/>
  <c r="V57" i="4"/>
  <c r="F57" i="4"/>
  <c r="E57" i="4"/>
  <c r="D57" i="4"/>
  <c r="C57" i="4"/>
  <c r="B57" i="4"/>
  <c r="A57" i="4"/>
  <c r="AA56" i="4"/>
  <c r="AA58" i="4" s="1"/>
  <c r="AA62" i="4" s="1"/>
  <c r="Z56" i="4"/>
  <c r="Y56" i="4"/>
  <c r="X56" i="4"/>
  <c r="W56" i="4"/>
  <c r="W58" i="4" s="1"/>
  <c r="L56" i="4"/>
  <c r="F56" i="4"/>
  <c r="E56" i="4"/>
  <c r="D56" i="4"/>
  <c r="C56" i="4"/>
  <c r="B56" i="4"/>
  <c r="D5" i="4" s="1"/>
  <c r="M55" i="4"/>
  <c r="L55" i="4"/>
  <c r="K55" i="4"/>
  <c r="J55" i="4"/>
  <c r="I55" i="4"/>
  <c r="H55" i="4"/>
  <c r="F55" i="4"/>
  <c r="E55" i="4"/>
  <c r="D55" i="4"/>
  <c r="C55" i="4"/>
  <c r="B55" i="4"/>
  <c r="AH54" i="4"/>
  <c r="AG54" i="4"/>
  <c r="AF54" i="4"/>
  <c r="AE54" i="4"/>
  <c r="AD54" i="4"/>
  <c r="AC54" i="4"/>
  <c r="T54" i="4"/>
  <c r="S54" i="4"/>
  <c r="R54" i="4"/>
  <c r="Q54" i="4"/>
  <c r="P54" i="4"/>
  <c r="R80" i="4" s="1"/>
  <c r="O54" i="4"/>
  <c r="M54" i="4"/>
  <c r="L54" i="4"/>
  <c r="K54" i="4"/>
  <c r="J54" i="4"/>
  <c r="I54" i="4"/>
  <c r="H54" i="4"/>
  <c r="F54" i="4"/>
  <c r="E54" i="4"/>
  <c r="D54" i="4"/>
  <c r="C54" i="4"/>
  <c r="B54" i="4"/>
  <c r="AH53" i="4"/>
  <c r="AG53" i="4"/>
  <c r="AF53" i="4"/>
  <c r="AE53" i="4"/>
  <c r="AD53" i="4"/>
  <c r="AC53" i="4"/>
  <c r="T53" i="4"/>
  <c r="S53" i="4"/>
  <c r="R53" i="4"/>
  <c r="Q53" i="4"/>
  <c r="P53" i="4"/>
  <c r="O53" i="4"/>
  <c r="M53" i="4"/>
  <c r="L53" i="4"/>
  <c r="K53" i="4"/>
  <c r="J53" i="4"/>
  <c r="I53" i="4"/>
  <c r="H53" i="4"/>
  <c r="F53" i="4"/>
  <c r="E53" i="4"/>
  <c r="D53" i="4"/>
  <c r="C53" i="4"/>
  <c r="B53" i="4"/>
  <c r="M52" i="4"/>
  <c r="L52" i="4"/>
  <c r="K52" i="4"/>
  <c r="J52" i="4"/>
  <c r="I52" i="4"/>
  <c r="H52" i="4"/>
  <c r="F52" i="4"/>
  <c r="E52" i="4"/>
  <c r="D52" i="4"/>
  <c r="C52" i="4"/>
  <c r="B52" i="4"/>
  <c r="M51" i="4"/>
  <c r="M56" i="4" s="1"/>
  <c r="L51" i="4"/>
  <c r="K51" i="4"/>
  <c r="K56" i="4" s="1"/>
  <c r="J51" i="4"/>
  <c r="J56" i="4" s="1"/>
  <c r="I51" i="4"/>
  <c r="K101" i="4" s="1"/>
  <c r="H51" i="4"/>
  <c r="F51" i="4"/>
  <c r="E51" i="4"/>
  <c r="D51" i="4"/>
  <c r="C51" i="4"/>
  <c r="B51" i="4"/>
  <c r="AH50" i="4"/>
  <c r="AG50" i="4"/>
  <c r="AF50" i="4"/>
  <c r="AE50" i="4"/>
  <c r="AD50" i="4"/>
  <c r="AC50" i="4"/>
  <c r="F50" i="4"/>
  <c r="E50" i="4"/>
  <c r="D50" i="4"/>
  <c r="C50" i="4"/>
  <c r="B50" i="4"/>
  <c r="AH49" i="4"/>
  <c r="AG49" i="4"/>
  <c r="AF49" i="4"/>
  <c r="AE49" i="4"/>
  <c r="AD49" i="4"/>
  <c r="AC49" i="4"/>
  <c r="AA49" i="4"/>
  <c r="Z49" i="4"/>
  <c r="Y49" i="4"/>
  <c r="X49" i="4"/>
  <c r="W49" i="4"/>
  <c r="V49" i="4"/>
  <c r="F49" i="4"/>
  <c r="F61" i="4" s="1"/>
  <c r="E49" i="4"/>
  <c r="D49" i="4"/>
  <c r="D61" i="4" s="1"/>
  <c r="C49" i="4"/>
  <c r="B49" i="4"/>
  <c r="AH48" i="4"/>
  <c r="AG48" i="4"/>
  <c r="AF48" i="4"/>
  <c r="AE48" i="4"/>
  <c r="AD48" i="4"/>
  <c r="AC48" i="4"/>
  <c r="AA48" i="4"/>
  <c r="Z48" i="4"/>
  <c r="Y48" i="4"/>
  <c r="X48" i="4"/>
  <c r="W48" i="4"/>
  <c r="V48" i="4"/>
  <c r="F48" i="4"/>
  <c r="E48" i="4"/>
  <c r="D48" i="4"/>
  <c r="C48" i="4"/>
  <c r="B48" i="4"/>
  <c r="AH47" i="4"/>
  <c r="AH55" i="4" s="1"/>
  <c r="AG47" i="4"/>
  <c r="AF47" i="4"/>
  <c r="AE47" i="4"/>
  <c r="AD47" i="4"/>
  <c r="AD55" i="4" s="1"/>
  <c r="AC47" i="4"/>
  <c r="AA47" i="4"/>
  <c r="Z47" i="4"/>
  <c r="Y47" i="4"/>
  <c r="X47" i="4"/>
  <c r="W47" i="4"/>
  <c r="V47" i="4"/>
  <c r="T47" i="4"/>
  <c r="S47" i="4"/>
  <c r="R47" i="4"/>
  <c r="Q47" i="4"/>
  <c r="P47" i="4"/>
  <c r="F47" i="4"/>
  <c r="E47" i="4"/>
  <c r="D47" i="4"/>
  <c r="C47" i="4"/>
  <c r="C61" i="4" s="1"/>
  <c r="B47" i="4"/>
  <c r="B61" i="4" s="1"/>
  <c r="AA46" i="4"/>
  <c r="Z46" i="4"/>
  <c r="Y46" i="4"/>
  <c r="X46" i="4"/>
  <c r="W46" i="4"/>
  <c r="Z73" i="4" s="1"/>
  <c r="V46" i="4"/>
  <c r="T46" i="4"/>
  <c r="S46" i="4"/>
  <c r="R46" i="4"/>
  <c r="Q46" i="4"/>
  <c r="P46" i="4"/>
  <c r="AH45" i="4"/>
  <c r="AG45" i="4"/>
  <c r="AF45" i="4"/>
  <c r="AE45" i="4"/>
  <c r="AD45" i="4"/>
  <c r="AC45" i="4"/>
  <c r="AA45" i="4"/>
  <c r="Z45" i="4"/>
  <c r="Y45" i="4"/>
  <c r="X45" i="4"/>
  <c r="W45" i="4"/>
  <c r="V45" i="4"/>
  <c r="T45" i="4"/>
  <c r="S45" i="4"/>
  <c r="R45" i="4"/>
  <c r="Q45" i="4"/>
  <c r="P45" i="4"/>
  <c r="AA44" i="4"/>
  <c r="Z44" i="4"/>
  <c r="Y44" i="4"/>
  <c r="Y50" i="4" s="1"/>
  <c r="X44" i="4"/>
  <c r="W44" i="4"/>
  <c r="V44" i="4"/>
  <c r="T44" i="4"/>
  <c r="T55" i="4" s="1"/>
  <c r="S44" i="4"/>
  <c r="R44" i="4"/>
  <c r="R55" i="4" s="1"/>
  <c r="Q44" i="4"/>
  <c r="P44" i="4"/>
  <c r="P55" i="4" s="1"/>
  <c r="AH43" i="4"/>
  <c r="AG43" i="4"/>
  <c r="AF43" i="4"/>
  <c r="AE43" i="4"/>
  <c r="AD43" i="4"/>
  <c r="AC43" i="4"/>
  <c r="AA43" i="4"/>
  <c r="Z43" i="4"/>
  <c r="Z50" i="4" s="1"/>
  <c r="Y43" i="4"/>
  <c r="X43" i="4"/>
  <c r="W43" i="4"/>
  <c r="Z72" i="4" s="1"/>
  <c r="V43" i="4"/>
  <c r="T43" i="4"/>
  <c r="S43" i="4"/>
  <c r="S55" i="4" s="1"/>
  <c r="R43" i="4"/>
  <c r="Q43" i="4"/>
  <c r="Q55" i="4" s="1"/>
  <c r="P43" i="4"/>
  <c r="R81" i="4" s="1"/>
  <c r="AH42" i="4"/>
  <c r="AG42" i="4"/>
  <c r="AF42" i="4"/>
  <c r="AE42" i="4"/>
  <c r="AD42" i="4"/>
  <c r="AC42" i="4"/>
  <c r="AA42" i="4"/>
  <c r="Z42" i="4"/>
  <c r="Y42" i="4"/>
  <c r="X42" i="4"/>
  <c r="W42" i="4"/>
  <c r="V42" i="4"/>
  <c r="AH41" i="4"/>
  <c r="AG41" i="4"/>
  <c r="AF41" i="4"/>
  <c r="AE41" i="4"/>
  <c r="AD41" i="4"/>
  <c r="AC41" i="4"/>
  <c r="AA41" i="4"/>
  <c r="Z41" i="4"/>
  <c r="Y41" i="4"/>
  <c r="X41" i="4"/>
  <c r="W41" i="4"/>
  <c r="Z71" i="4" s="1"/>
  <c r="V41" i="4"/>
  <c r="AH40" i="4"/>
  <c r="AG40" i="4"/>
  <c r="AF40" i="4"/>
  <c r="AE40" i="4"/>
  <c r="AD40" i="4"/>
  <c r="AC40" i="4"/>
  <c r="AA40" i="4"/>
  <c r="Z40" i="4"/>
  <c r="Y40" i="4"/>
  <c r="X40" i="4"/>
  <c r="W40" i="4"/>
  <c r="V40" i="4"/>
  <c r="AH39" i="4"/>
  <c r="AG39" i="4"/>
  <c r="AF39" i="4"/>
  <c r="AE39" i="4"/>
  <c r="AD39" i="4"/>
  <c r="AC39" i="4"/>
  <c r="AA39" i="4"/>
  <c r="Z39" i="4"/>
  <c r="Y39" i="4"/>
  <c r="X39" i="4"/>
  <c r="W39" i="4"/>
  <c r="Z4" i="4" s="1"/>
  <c r="V39" i="4"/>
  <c r="AH38" i="4"/>
  <c r="AG38" i="4"/>
  <c r="AF38" i="4"/>
  <c r="AE38" i="4"/>
  <c r="AD38" i="4"/>
  <c r="AC38" i="4"/>
  <c r="AA38" i="4"/>
  <c r="AA50" i="4" s="1"/>
  <c r="Z38" i="4"/>
  <c r="Y38" i="4"/>
  <c r="X38" i="4"/>
  <c r="W38" i="4"/>
  <c r="W50" i="4" s="1"/>
  <c r="V38" i="4"/>
  <c r="T38" i="4"/>
  <c r="S38" i="4"/>
  <c r="R38" i="4"/>
  <c r="Q38" i="4"/>
  <c r="P38" i="4"/>
  <c r="AH37" i="4"/>
  <c r="AG37" i="4"/>
  <c r="AG55" i="4" s="1"/>
  <c r="AF37" i="4"/>
  <c r="AE37" i="4"/>
  <c r="AE55" i="4" s="1"/>
  <c r="AD37" i="4"/>
  <c r="AC37" i="4"/>
  <c r="F37" i="4"/>
  <c r="E37" i="4"/>
  <c r="D37" i="4"/>
  <c r="C37" i="4"/>
  <c r="B37" i="4"/>
  <c r="AH36" i="4"/>
  <c r="AG36" i="4"/>
  <c r="AF36" i="4"/>
  <c r="AF55" i="4" s="1"/>
  <c r="AE36" i="4"/>
  <c r="AD36" i="4"/>
  <c r="AC36" i="4"/>
  <c r="M33" i="4"/>
  <c r="L33" i="4"/>
  <c r="K33" i="4"/>
  <c r="J33" i="4"/>
  <c r="I33" i="4"/>
  <c r="AA31" i="4"/>
  <c r="Z31" i="4"/>
  <c r="Y31" i="4"/>
  <c r="X31" i="4"/>
  <c r="W31" i="4"/>
  <c r="AH28" i="4"/>
  <c r="AG28" i="4"/>
  <c r="AF28" i="4"/>
  <c r="AE28" i="4"/>
  <c r="AD28" i="4"/>
  <c r="T19" i="4"/>
  <c r="S19" i="4"/>
  <c r="R19" i="4"/>
  <c r="Q19" i="4"/>
  <c r="P19" i="4"/>
  <c r="R82" i="4" s="1"/>
  <c r="R83" i="4" s="1"/>
  <c r="O19" i="4"/>
  <c r="F19" i="4"/>
  <c r="E19" i="4"/>
  <c r="D19" i="4"/>
  <c r="C19" i="4"/>
  <c r="B19" i="4"/>
  <c r="A19" i="4"/>
  <c r="T18" i="4"/>
  <c r="S18" i="4"/>
  <c r="R18" i="4"/>
  <c r="Q18" i="4"/>
  <c r="P18" i="4"/>
  <c r="O18" i="4"/>
  <c r="F18" i="4"/>
  <c r="E18" i="4"/>
  <c r="D18" i="4"/>
  <c r="C18" i="4"/>
  <c r="B18" i="4"/>
  <c r="A18" i="4"/>
  <c r="T17" i="4"/>
  <c r="S17" i="4"/>
  <c r="R17" i="4"/>
  <c r="Q17" i="4"/>
  <c r="P17" i="4"/>
  <c r="O17" i="4"/>
  <c r="F17" i="4"/>
  <c r="E17" i="4"/>
  <c r="D17" i="4"/>
  <c r="C17" i="4"/>
  <c r="B17" i="4"/>
  <c r="A17" i="4"/>
  <c r="AA16" i="4"/>
  <c r="Z16" i="4"/>
  <c r="Y16" i="4"/>
  <c r="X16" i="4"/>
  <c r="W16" i="4"/>
  <c r="T16" i="4"/>
  <c r="S16" i="4"/>
  <c r="R16" i="4"/>
  <c r="Q16" i="4"/>
  <c r="P16" i="4"/>
  <c r="O16" i="4"/>
  <c r="M16" i="4"/>
  <c r="L16" i="4"/>
  <c r="K16" i="4"/>
  <c r="J16" i="4"/>
  <c r="I16" i="4"/>
  <c r="K103" i="4" s="1"/>
  <c r="K104" i="4" s="1"/>
  <c r="F16" i="4"/>
  <c r="E16" i="4"/>
  <c r="D16" i="4"/>
  <c r="C16" i="4"/>
  <c r="B16" i="4"/>
  <c r="A16" i="4"/>
  <c r="T15" i="4"/>
  <c r="S15" i="4"/>
  <c r="R15" i="4"/>
  <c r="Q15" i="4"/>
  <c r="P15" i="4"/>
  <c r="O15" i="4"/>
  <c r="F15" i="4"/>
  <c r="E15" i="4"/>
  <c r="D15" i="4"/>
  <c r="C15" i="4"/>
  <c r="B15" i="4"/>
  <c r="A15" i="4"/>
  <c r="T14" i="4"/>
  <c r="S14" i="4"/>
  <c r="R14" i="4"/>
  <c r="Q14" i="4"/>
  <c r="P14" i="4"/>
  <c r="O14" i="4"/>
  <c r="F14" i="4"/>
  <c r="E14" i="4"/>
  <c r="D14" i="4"/>
  <c r="C14" i="4"/>
  <c r="B14" i="4"/>
  <c r="A14" i="4"/>
  <c r="T13" i="4"/>
  <c r="S13" i="4"/>
  <c r="R13" i="4"/>
  <c r="Q13" i="4"/>
  <c r="P13" i="4"/>
  <c r="S5" i="4" s="1"/>
  <c r="O13" i="4"/>
  <c r="M13" i="4"/>
  <c r="L13" i="4"/>
  <c r="K13" i="4"/>
  <c r="J13" i="4"/>
  <c r="I13" i="4"/>
  <c r="F13" i="4"/>
  <c r="E13" i="4"/>
  <c r="D13" i="4"/>
  <c r="D20" i="4" s="1"/>
  <c r="C13" i="4"/>
  <c r="B13" i="4"/>
  <c r="A13" i="4"/>
  <c r="AH12" i="4"/>
  <c r="AG12" i="4"/>
  <c r="AF12" i="4"/>
  <c r="AF13" i="4" s="1"/>
  <c r="AE12" i="4"/>
  <c r="AD12" i="4"/>
  <c r="AC12" i="4"/>
  <c r="T12" i="4"/>
  <c r="S12" i="4"/>
  <c r="S20" i="4" s="1"/>
  <c r="R12" i="4"/>
  <c r="R20" i="4" s="1"/>
  <c r="Q12" i="4"/>
  <c r="P12" i="4"/>
  <c r="O12" i="4"/>
  <c r="M12" i="4"/>
  <c r="L12" i="4"/>
  <c r="K12" i="4"/>
  <c r="J12" i="4"/>
  <c r="I12" i="4"/>
  <c r="F12" i="4"/>
  <c r="E12" i="4"/>
  <c r="D12" i="4"/>
  <c r="C12" i="4"/>
  <c r="B12" i="4"/>
  <c r="A12" i="4"/>
  <c r="AH11" i="4"/>
  <c r="AH13" i="4" s="1"/>
  <c r="AG11" i="4"/>
  <c r="AG13" i="4" s="1"/>
  <c r="AF11" i="4"/>
  <c r="AE11" i="4"/>
  <c r="AD11" i="4"/>
  <c r="AD13" i="4" s="1"/>
  <c r="AC11" i="4"/>
  <c r="T11" i="4"/>
  <c r="S11" i="4"/>
  <c r="R11" i="4"/>
  <c r="Q11" i="4"/>
  <c r="P11" i="4"/>
  <c r="O11" i="4"/>
  <c r="M11" i="4"/>
  <c r="L11" i="4"/>
  <c r="L17" i="4" s="1"/>
  <c r="K11" i="4"/>
  <c r="J11" i="4"/>
  <c r="J17" i="4" s="1"/>
  <c r="I11" i="4"/>
  <c r="F11" i="4"/>
  <c r="E11" i="4"/>
  <c r="D11" i="4"/>
  <c r="C11" i="4"/>
  <c r="B11" i="4"/>
  <c r="A11" i="4"/>
  <c r="AH10" i="4"/>
  <c r="AG10" i="4"/>
  <c r="AF10" i="4"/>
  <c r="AE10" i="4"/>
  <c r="AD10" i="4"/>
  <c r="AC10" i="4"/>
  <c r="T10" i="4"/>
  <c r="T20" i="4" s="1"/>
  <c r="S10" i="4"/>
  <c r="R10" i="4"/>
  <c r="Q10" i="4"/>
  <c r="Q20" i="4" s="1"/>
  <c r="P10" i="4"/>
  <c r="P20" i="4" s="1"/>
  <c r="O10" i="4"/>
  <c r="M10" i="4"/>
  <c r="L10" i="4"/>
  <c r="K10" i="4"/>
  <c r="K17" i="4" s="1"/>
  <c r="J10" i="4"/>
  <c r="I10" i="4"/>
  <c r="F10" i="4"/>
  <c r="F20" i="4" s="1"/>
  <c r="E10" i="4"/>
  <c r="E20" i="4" s="1"/>
  <c r="D10" i="4"/>
  <c r="C10" i="4"/>
  <c r="B10" i="4"/>
  <c r="D90" i="4" s="1"/>
  <c r="A10" i="4"/>
  <c r="Z5" i="4"/>
  <c r="L5" i="4"/>
  <c r="AG4" i="4"/>
  <c r="S4" i="4"/>
  <c r="D4" i="4"/>
  <c r="C129" i="3"/>
  <c r="R124" i="3"/>
  <c r="S123" i="3"/>
  <c r="S124" i="3" s="1"/>
  <c r="R123" i="3"/>
  <c r="S122" i="3"/>
  <c r="D129" i="3" s="1"/>
  <c r="R122" i="3"/>
  <c r="R121" i="3"/>
  <c r="R120" i="3"/>
  <c r="C127" i="3" s="1"/>
  <c r="R119" i="3"/>
  <c r="S118" i="3"/>
  <c r="R118" i="3"/>
  <c r="AG117" i="3"/>
  <c r="D131" i="3" s="1"/>
  <c r="AF117" i="3"/>
  <c r="Z117" i="3"/>
  <c r="Y117" i="3"/>
  <c r="S117" i="3"/>
  <c r="D124" i="3" s="1"/>
  <c r="R117" i="3"/>
  <c r="AG116" i="3"/>
  <c r="AF116" i="3"/>
  <c r="Z116" i="3"/>
  <c r="Y116" i="3"/>
  <c r="E116" i="3"/>
  <c r="D116" i="3"/>
  <c r="C131" i="3" s="1"/>
  <c r="AG115" i="3"/>
  <c r="AF115" i="3"/>
  <c r="Z115" i="3"/>
  <c r="Y115" i="3"/>
  <c r="E115" i="3"/>
  <c r="D130" i="3" s="1"/>
  <c r="D115" i="3"/>
  <c r="AG114" i="3"/>
  <c r="AF114" i="3"/>
  <c r="Z114" i="3"/>
  <c r="Y114" i="3"/>
  <c r="E114" i="3"/>
  <c r="D114" i="3"/>
  <c r="AG113" i="3"/>
  <c r="AF113" i="3"/>
  <c r="Z113" i="3"/>
  <c r="Y113" i="3"/>
  <c r="E113" i="3"/>
  <c r="D113" i="3"/>
  <c r="AG112" i="3"/>
  <c r="AF112" i="3"/>
  <c r="Z112" i="3"/>
  <c r="D126" i="3" s="1"/>
  <c r="Y112" i="3"/>
  <c r="K112" i="3"/>
  <c r="J112" i="3"/>
  <c r="D112" i="3"/>
  <c r="AG111" i="3"/>
  <c r="AF111" i="3"/>
  <c r="Z111" i="3"/>
  <c r="Y111" i="3"/>
  <c r="K111" i="3"/>
  <c r="J111" i="3"/>
  <c r="C130" i="3" s="1"/>
  <c r="D111" i="3"/>
  <c r="AG110" i="3"/>
  <c r="AF110" i="3"/>
  <c r="Z110" i="3"/>
  <c r="Y110" i="3"/>
  <c r="K110" i="3"/>
  <c r="J110" i="3"/>
  <c r="E110" i="3"/>
  <c r="D125" i="3" s="1"/>
  <c r="D110" i="3"/>
  <c r="C125" i="3" s="1"/>
  <c r="Q109" i="3"/>
  <c r="J109" i="3"/>
  <c r="C128" i="3" s="1"/>
  <c r="E109" i="3"/>
  <c r="D109" i="3"/>
  <c r="T108" i="3"/>
  <c r="S108" i="3"/>
  <c r="S109" i="3" s="1"/>
  <c r="S112" i="3" s="1"/>
  <c r="R108" i="3"/>
  <c r="Q108" i="3"/>
  <c r="P108" i="3"/>
  <c r="S120" i="3" s="1"/>
  <c r="O108" i="3"/>
  <c r="J108" i="3"/>
  <c r="T107" i="3"/>
  <c r="S107" i="3"/>
  <c r="R107" i="3"/>
  <c r="R109" i="3" s="1"/>
  <c r="R112" i="3" s="1"/>
  <c r="Q107" i="3"/>
  <c r="P107" i="3"/>
  <c r="O107" i="3"/>
  <c r="J107" i="3"/>
  <c r="C126" i="3" s="1"/>
  <c r="K106" i="3"/>
  <c r="J106" i="3"/>
  <c r="K105" i="3"/>
  <c r="J105" i="3"/>
  <c r="C124" i="3" s="1"/>
  <c r="Z104" i="3"/>
  <c r="Z107" i="3" s="1"/>
  <c r="AA103" i="3"/>
  <c r="Z103" i="3"/>
  <c r="Y103" i="3"/>
  <c r="X103" i="3"/>
  <c r="W103" i="3"/>
  <c r="V103" i="3"/>
  <c r="AH102" i="3"/>
  <c r="AH106" i="3" s="1"/>
  <c r="AF102" i="3"/>
  <c r="AE102" i="3"/>
  <c r="AD102" i="3"/>
  <c r="AA102" i="3"/>
  <c r="Z102" i="3"/>
  <c r="Y102" i="3"/>
  <c r="X102" i="3"/>
  <c r="W102" i="3"/>
  <c r="V102" i="3"/>
  <c r="AH101" i="3"/>
  <c r="AG101" i="3"/>
  <c r="AG102" i="3" s="1"/>
  <c r="AG106" i="3" s="1"/>
  <c r="AF101" i="3"/>
  <c r="AE101" i="3"/>
  <c r="AD101" i="3"/>
  <c r="AC101" i="3"/>
  <c r="AA101" i="3"/>
  <c r="Z101" i="3"/>
  <c r="Y101" i="3"/>
  <c r="X101" i="3"/>
  <c r="W101" i="3"/>
  <c r="V101" i="3"/>
  <c r="B101" i="3"/>
  <c r="AA100" i="3"/>
  <c r="Z100" i="3"/>
  <c r="Y100" i="3"/>
  <c r="Y104" i="3" s="1"/>
  <c r="Y107" i="3" s="1"/>
  <c r="X100" i="3"/>
  <c r="X104" i="3" s="1"/>
  <c r="X107" i="3" s="1"/>
  <c r="W100" i="3"/>
  <c r="V100" i="3"/>
  <c r="F100" i="3"/>
  <c r="E100" i="3"/>
  <c r="D100" i="3"/>
  <c r="C100" i="3"/>
  <c r="B100" i="3"/>
  <c r="E112" i="3" s="1"/>
  <c r="A100" i="3"/>
  <c r="F99" i="3"/>
  <c r="E99" i="3"/>
  <c r="D99" i="3"/>
  <c r="C99" i="3"/>
  <c r="B99" i="3"/>
  <c r="A99" i="3"/>
  <c r="F98" i="3"/>
  <c r="F101" i="3" s="1"/>
  <c r="F104" i="3" s="1"/>
  <c r="E98" i="3"/>
  <c r="D98" i="3"/>
  <c r="C98" i="3"/>
  <c r="B98" i="3"/>
  <c r="A98" i="3"/>
  <c r="I97" i="3"/>
  <c r="F97" i="3"/>
  <c r="E97" i="3"/>
  <c r="E101" i="3" s="1"/>
  <c r="E104" i="3" s="1"/>
  <c r="D97" i="3"/>
  <c r="D101" i="3" s="1"/>
  <c r="D104" i="3" s="1"/>
  <c r="C97" i="3"/>
  <c r="C101" i="3" s="1"/>
  <c r="C104" i="3" s="1"/>
  <c r="B97" i="3"/>
  <c r="A97" i="3"/>
  <c r="M96" i="3"/>
  <c r="L96" i="3"/>
  <c r="K96" i="3"/>
  <c r="J96" i="3"/>
  <c r="I96" i="3"/>
  <c r="H96" i="3"/>
  <c r="M95" i="3"/>
  <c r="L95" i="3"/>
  <c r="K95" i="3"/>
  <c r="J95" i="3"/>
  <c r="I95" i="3"/>
  <c r="H95" i="3"/>
  <c r="M94" i="3"/>
  <c r="L94" i="3"/>
  <c r="K94" i="3"/>
  <c r="J94" i="3"/>
  <c r="I94" i="3"/>
  <c r="H94" i="3"/>
  <c r="M93" i="3"/>
  <c r="L93" i="3"/>
  <c r="K93" i="3"/>
  <c r="K97" i="3" s="1"/>
  <c r="K101" i="3" s="1"/>
  <c r="J93" i="3"/>
  <c r="J97" i="3" s="1"/>
  <c r="J101" i="3" s="1"/>
  <c r="I93" i="3"/>
  <c r="H93" i="3"/>
  <c r="M92" i="3"/>
  <c r="M97" i="3" s="1"/>
  <c r="M101" i="3" s="1"/>
  <c r="L92" i="3"/>
  <c r="L97" i="3" s="1"/>
  <c r="L101" i="3" s="1"/>
  <c r="K92" i="3"/>
  <c r="J92" i="3"/>
  <c r="I92" i="3"/>
  <c r="K108" i="3" s="1"/>
  <c r="H92" i="3"/>
  <c r="T88" i="3"/>
  <c r="S88" i="3"/>
  <c r="R88" i="3"/>
  <c r="Q88" i="3"/>
  <c r="P88" i="3"/>
  <c r="AA82" i="3"/>
  <c r="Z82" i="3"/>
  <c r="Y82" i="3"/>
  <c r="X82" i="3"/>
  <c r="W82" i="3"/>
  <c r="F76" i="3"/>
  <c r="E76" i="3"/>
  <c r="J73" i="3"/>
  <c r="F73" i="3"/>
  <c r="E73" i="3"/>
  <c r="D73" i="3"/>
  <c r="C73" i="3"/>
  <c r="C76" i="3" s="1"/>
  <c r="B73" i="3"/>
  <c r="M69" i="3"/>
  <c r="L69" i="3"/>
  <c r="K69" i="3"/>
  <c r="J69" i="3"/>
  <c r="I69" i="3"/>
  <c r="AH66" i="3"/>
  <c r="AG66" i="3"/>
  <c r="AF66" i="3"/>
  <c r="AF106" i="3" s="1"/>
  <c r="AE66" i="3"/>
  <c r="AE106" i="3" s="1"/>
  <c r="AD66" i="3"/>
  <c r="T66" i="3"/>
  <c r="T70" i="3" s="1"/>
  <c r="S66" i="3"/>
  <c r="S70" i="3" s="1"/>
  <c r="R66" i="3"/>
  <c r="R70" i="3" s="1"/>
  <c r="Q66" i="3"/>
  <c r="P66" i="3"/>
  <c r="Z62" i="3"/>
  <c r="F60" i="3"/>
  <c r="E60" i="3"/>
  <c r="D60" i="3"/>
  <c r="C60" i="3"/>
  <c r="B60" i="3"/>
  <c r="AA58" i="3"/>
  <c r="AA62" i="3" s="1"/>
  <c r="Z58" i="3"/>
  <c r="Y58" i="3"/>
  <c r="X58" i="3"/>
  <c r="X62" i="3" s="1"/>
  <c r="W58" i="3"/>
  <c r="T56" i="3"/>
  <c r="S56" i="3"/>
  <c r="R56" i="3"/>
  <c r="Q56" i="3"/>
  <c r="Q70" i="3" s="1"/>
  <c r="P56" i="3"/>
  <c r="M54" i="3"/>
  <c r="L54" i="3"/>
  <c r="K54" i="3"/>
  <c r="K73" i="3" s="1"/>
  <c r="J54" i="3"/>
  <c r="I54" i="3"/>
  <c r="AH52" i="3"/>
  <c r="AH70" i="3" s="1"/>
  <c r="AG52" i="3"/>
  <c r="AF52" i="3"/>
  <c r="AE52" i="3"/>
  <c r="AD52" i="3"/>
  <c r="AA49" i="3"/>
  <c r="Z49" i="3"/>
  <c r="Y49" i="3"/>
  <c r="X49" i="3"/>
  <c r="W49" i="3"/>
  <c r="T38" i="3"/>
  <c r="S38" i="3"/>
  <c r="R38" i="3"/>
  <c r="Q38" i="3"/>
  <c r="P38" i="3"/>
  <c r="F37" i="3"/>
  <c r="E37" i="3"/>
  <c r="D37" i="3"/>
  <c r="C37" i="3"/>
  <c r="B37" i="3"/>
  <c r="M33" i="3"/>
  <c r="M73" i="3" s="1"/>
  <c r="L33" i="3"/>
  <c r="L73" i="3" s="1"/>
  <c r="K33" i="3"/>
  <c r="J33" i="3"/>
  <c r="I33" i="3"/>
  <c r="AA31" i="3"/>
  <c r="Z31" i="3"/>
  <c r="Y31" i="3"/>
  <c r="X31" i="3"/>
  <c r="W31" i="3"/>
  <c r="AH27" i="3"/>
  <c r="AG27" i="3"/>
  <c r="AF27" i="3"/>
  <c r="AE27" i="3"/>
  <c r="AD27" i="3"/>
  <c r="T20" i="3"/>
  <c r="S20" i="3"/>
  <c r="R20" i="3"/>
  <c r="Q20" i="3"/>
  <c r="P20" i="3"/>
  <c r="F20" i="3"/>
  <c r="E20" i="3"/>
  <c r="D20" i="3"/>
  <c r="C20" i="3"/>
  <c r="B20" i="3"/>
  <c r="M17" i="3"/>
  <c r="L17" i="3"/>
  <c r="K17" i="3"/>
  <c r="J17" i="3"/>
  <c r="I17" i="3"/>
  <c r="AA16" i="3"/>
  <c r="Z16" i="3"/>
  <c r="Y16" i="3"/>
  <c r="X16" i="3"/>
  <c r="W16" i="3"/>
  <c r="AH13" i="3"/>
  <c r="AG13" i="3"/>
  <c r="AF13" i="3"/>
  <c r="AE13" i="3"/>
  <c r="AD13" i="3"/>
  <c r="AG5" i="3"/>
  <c r="Z5" i="3"/>
  <c r="S5" i="3"/>
  <c r="L5" i="3"/>
  <c r="D5" i="3"/>
  <c r="AG4" i="3"/>
  <c r="Z4" i="3"/>
  <c r="S4" i="3"/>
  <c r="L4" i="3"/>
  <c r="D4" i="3"/>
  <c r="D79" i="4" l="1"/>
  <c r="D127" i="3"/>
  <c r="J78" i="4"/>
  <c r="Z62" i="4"/>
  <c r="R69" i="4"/>
  <c r="AH72" i="4"/>
  <c r="C110" i="4"/>
  <c r="AE70" i="3"/>
  <c r="D94" i="4"/>
  <c r="C113" i="4" s="1"/>
  <c r="D93" i="4"/>
  <c r="C112" i="4" s="1"/>
  <c r="I71" i="4"/>
  <c r="K100" i="4"/>
  <c r="K78" i="4"/>
  <c r="AF70" i="3"/>
  <c r="D76" i="3"/>
  <c r="K109" i="3"/>
  <c r="X50" i="4"/>
  <c r="X62" i="4" s="1"/>
  <c r="D128" i="3"/>
  <c r="T69" i="4"/>
  <c r="Q69" i="4"/>
  <c r="AF84" i="4"/>
  <c r="C116" i="4" s="1"/>
  <c r="AF77" i="4"/>
  <c r="AG70" i="3"/>
  <c r="S121" i="3"/>
  <c r="P109" i="3"/>
  <c r="T109" i="3"/>
  <c r="T112" i="3" s="1"/>
  <c r="Q112" i="3"/>
  <c r="C20" i="4"/>
  <c r="C79" i="4" s="1"/>
  <c r="I17" i="4"/>
  <c r="M17" i="4"/>
  <c r="M78" i="4" s="1"/>
  <c r="AE13" i="4"/>
  <c r="R76" i="4"/>
  <c r="E61" i="4"/>
  <c r="E74" i="4"/>
  <c r="E79" i="4" s="1"/>
  <c r="Y62" i="3"/>
  <c r="W104" i="3"/>
  <c r="AA104" i="3"/>
  <c r="AA107" i="3" s="1"/>
  <c r="B20" i="4"/>
  <c r="Z69" i="4"/>
  <c r="AE68" i="4"/>
  <c r="AE72" i="4" s="1"/>
  <c r="L71" i="4"/>
  <c r="L78" i="4" s="1"/>
  <c r="B74" i="4"/>
  <c r="F74" i="4"/>
  <c r="F79" i="4" s="1"/>
  <c r="K97" i="4"/>
  <c r="C109" i="4" s="1"/>
  <c r="Z75" i="4"/>
  <c r="AF83" i="4"/>
  <c r="D96" i="4"/>
  <c r="C115" i="4" s="1"/>
  <c r="I56" i="4"/>
</calcChain>
</file>

<file path=xl/sharedStrings.xml><?xml version="1.0" encoding="utf-8"?>
<sst xmlns="http://schemas.openxmlformats.org/spreadsheetml/2006/main" count="1150" uniqueCount="267">
  <si>
    <t>Kcal</t>
  </si>
  <si>
    <t>OK</t>
  </si>
  <si>
    <t>mainās</t>
  </si>
  <si>
    <t>BĒRNUDĀRZS_3-6 VECUMS</t>
  </si>
  <si>
    <t>Bērnudārzs Vecums: 3-6 gadi</t>
  </si>
  <si>
    <t>Pirmdiena,</t>
  </si>
  <si>
    <t>Otrdiena,</t>
  </si>
  <si>
    <t>Trešdiena,</t>
  </si>
  <si>
    <t>Ceturtdiena,</t>
  </si>
  <si>
    <t>Piektdiena,</t>
  </si>
  <si>
    <t>Kopējais pievienotās sāls daudzums, g</t>
  </si>
  <si>
    <t>Kopējais pievienotā cukura daudzums, g</t>
  </si>
  <si>
    <t>US: Cukurs nedrīkst pārsniegt 11g</t>
  </si>
  <si>
    <r>
      <rPr>
        <b/>
        <sz val="11"/>
        <color rgb="FF000000"/>
        <rFont val="Calibri"/>
      </rPr>
      <t xml:space="preserve">Brokastis - Rīsu - kokospiena putra, </t>
    </r>
    <r>
      <rPr>
        <b/>
        <sz val="11"/>
        <color rgb="FF0000FF"/>
        <rFont val="Calibri"/>
      </rPr>
      <t>aveņu - zemeņu</t>
    </r>
    <r>
      <rPr>
        <b/>
        <sz val="11"/>
        <color rgb="FF000000"/>
        <rFont val="Calibri"/>
      </rPr>
      <t xml:space="preserve"> ievārījums,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180/15/50 </t>
    </r>
  </si>
  <si>
    <r>
      <rPr>
        <b/>
        <sz val="10"/>
        <color rgb="FF000000"/>
        <rFont val="Arial"/>
      </rPr>
      <t xml:space="preserve">Brokastis - Olas masa ar kliju maize, gurķis, </t>
    </r>
    <r>
      <rPr>
        <b/>
        <sz val="10"/>
        <color rgb="FF0000FF"/>
        <rFont val="Arial"/>
      </rPr>
      <t>banāns</t>
    </r>
    <r>
      <rPr>
        <b/>
        <sz val="10"/>
        <color rgb="FF000000"/>
        <rFont val="Arial"/>
      </rPr>
      <t xml:space="preserve"> 40/20/25/50</t>
    </r>
  </si>
  <si>
    <r>
      <rPr>
        <b/>
        <sz val="10"/>
        <color rgb="FF000000"/>
        <rFont val="Arial"/>
      </rPr>
      <t xml:space="preserve">Brokastis - Mannas - kefīra maize, piens un </t>
    </r>
    <r>
      <rPr>
        <b/>
        <sz val="10"/>
        <color rgb="FF0000FF"/>
        <rFont val="Arial"/>
      </rPr>
      <t>melone</t>
    </r>
    <r>
      <rPr>
        <b/>
        <sz val="10"/>
        <color rgb="FF000000"/>
        <rFont val="Arial"/>
      </rPr>
      <t xml:space="preserve"> 80/100/50</t>
    </r>
  </si>
  <si>
    <r>
      <rPr>
        <b/>
        <sz val="10"/>
        <color rgb="FF000000"/>
        <rFont val="Arial"/>
      </rPr>
      <t xml:space="preserve">Brokastis -  dubultā auzu maizīte, siers, doktordesa, tomāta šķēle, krēmsiers, </t>
    </r>
    <r>
      <rPr>
        <b/>
        <sz val="10"/>
        <color rgb="FF0000FF"/>
        <rFont val="Arial"/>
      </rPr>
      <t xml:space="preserve">ābols </t>
    </r>
    <r>
      <rPr>
        <b/>
        <sz val="10"/>
        <color rgb="FF000000"/>
        <rFont val="Arial"/>
      </rPr>
      <t>1gab/20/20/15/20/50</t>
    </r>
  </si>
  <si>
    <r>
      <rPr>
        <b/>
        <sz val="10"/>
        <color rgb="FF000000"/>
        <rFont val="Arial"/>
      </rPr>
      <t xml:space="preserve">Brokastis - Granola ar zemenēm, pienu un </t>
    </r>
    <r>
      <rPr>
        <b/>
        <sz val="10"/>
        <color rgb="FF0000FF"/>
        <rFont val="Arial"/>
      </rPr>
      <t>banāns</t>
    </r>
    <r>
      <rPr>
        <b/>
        <sz val="10"/>
        <color rgb="FF000000"/>
        <rFont val="Arial"/>
      </rPr>
      <t xml:space="preserve"> 35/100/50</t>
    </r>
  </si>
  <si>
    <t>ŠONEDĒĻ omlete ar fetas sieru un, baltmaize, sviests, doktordesa VAI siers, tomāts un gurķis</t>
  </si>
  <si>
    <t>SASTĀVDAĻAS</t>
  </si>
  <si>
    <t>Uz porciju gala iznākums gr</t>
  </si>
  <si>
    <t>OBV, g</t>
  </si>
  <si>
    <t>Tauki, g</t>
  </si>
  <si>
    <t>OGH, g</t>
  </si>
  <si>
    <t>Svars (neto)</t>
  </si>
  <si>
    <t>Uz porciju</t>
  </si>
  <si>
    <t>Piens</t>
  </si>
  <si>
    <t>Olas</t>
  </si>
  <si>
    <t>Manna</t>
  </si>
  <si>
    <t>Auzu maizīte</t>
  </si>
  <si>
    <r>
      <rPr>
        <sz val="10"/>
        <color rgb="FF000000"/>
        <rFont val="Arial"/>
      </rPr>
      <t xml:space="preserve">Granola </t>
    </r>
    <r>
      <rPr>
        <sz val="8"/>
        <color rgb="FF000000"/>
        <rFont val="Arial"/>
      </rPr>
      <t>ar zemenēm</t>
    </r>
  </si>
  <si>
    <t>Kokosa piens</t>
  </si>
  <si>
    <t>Majonēze</t>
  </si>
  <si>
    <t>Sviests</t>
  </si>
  <si>
    <t>Doktordesa</t>
  </si>
  <si>
    <t>Rīsu pārslas</t>
  </si>
  <si>
    <t>Sinepes</t>
  </si>
  <si>
    <t>Krēmsiers</t>
  </si>
  <si>
    <t>Banāns</t>
  </si>
  <si>
    <t>Cukurs</t>
  </si>
  <si>
    <t>Sāls</t>
  </si>
  <si>
    <t>Vaniļas cukurs</t>
  </si>
  <si>
    <t>Siers</t>
  </si>
  <si>
    <t>KOPĀ</t>
  </si>
  <si>
    <t>Kliju maizīte</t>
  </si>
  <si>
    <t>Tomāts</t>
  </si>
  <si>
    <t>Dārzeņu - siera krēmzupa un grauzdiņi 150/10</t>
  </si>
  <si>
    <t>Zemenes</t>
  </si>
  <si>
    <t>Gurķis</t>
  </si>
  <si>
    <t>Kefīrs</t>
  </si>
  <si>
    <t>Ābols</t>
  </si>
  <si>
    <t>Avenes</t>
  </si>
  <si>
    <t>KOPSVARS</t>
  </si>
  <si>
    <t>Ūdens</t>
  </si>
  <si>
    <t>Cepamais pulveris</t>
  </si>
  <si>
    <t xml:space="preserve">Pirmais ēdiens - Zivju zupa ar saulespuķu maizīti un krējumu 150/13/10 </t>
  </si>
  <si>
    <t>Kartupeļi</t>
  </si>
  <si>
    <t>Bumbieris</t>
  </si>
  <si>
    <t>Pirmais ēdiens - Sakņu zupa ar zirnīšiem un kausēto sieru un graudu maize 150/12</t>
  </si>
  <si>
    <t>Melone</t>
  </si>
  <si>
    <t>Ķirbis</t>
  </si>
  <si>
    <t>OLB, g</t>
  </si>
  <si>
    <t>Kkal</t>
  </si>
  <si>
    <t>Burkāni</t>
  </si>
  <si>
    <t>Kāposts</t>
  </si>
  <si>
    <t>Pirmais ēdiens - Borščs ar pupiņām, krējumu un kliju maizīti 150/10/8</t>
  </si>
  <si>
    <t>Pirmais ēdiens - Frikadeļu zupa ar krējumu un rudzu maizīti 150/10/22</t>
  </si>
  <si>
    <t>Saldais krējums</t>
  </si>
  <si>
    <r>
      <rPr>
        <sz val="11"/>
        <color rgb="FF000000"/>
        <rFont val="Calibri"/>
      </rPr>
      <t xml:space="preserve">Puķkāposti </t>
    </r>
    <r>
      <rPr>
        <sz val="9"/>
        <color rgb="FF000000"/>
        <rFont val="Calibri"/>
      </rPr>
      <t>(saldēti)</t>
    </r>
  </si>
  <si>
    <t>ŠONEDĒĻ fasolada zupa ar pupiņām</t>
  </si>
  <si>
    <t>Saidas fileja</t>
  </si>
  <si>
    <t xml:space="preserve">Kausētais siers </t>
  </si>
  <si>
    <t>Selerija</t>
  </si>
  <si>
    <t>Puķkāposti</t>
  </si>
  <si>
    <t>Siers kausēts</t>
  </si>
  <si>
    <t>Cūkgaļa maltā</t>
  </si>
  <si>
    <t>Cukini</t>
  </si>
  <si>
    <r>
      <rPr>
        <sz val="10"/>
        <color rgb="FF000000"/>
        <rFont val="Arial"/>
      </rPr>
      <t>Ūdens</t>
    </r>
    <r>
      <rPr>
        <sz val="9"/>
        <color rgb="FF000000"/>
        <rFont val="Arial"/>
      </rPr>
      <t xml:space="preserve"> frik.masai</t>
    </r>
  </si>
  <si>
    <t>Baltmaizes grauzdiņi</t>
  </si>
  <si>
    <t xml:space="preserve">Bietes </t>
  </si>
  <si>
    <t>Zaļie zirnīši</t>
  </si>
  <si>
    <t>Zaļumi</t>
  </si>
  <si>
    <t>Melnie pipari</t>
  </si>
  <si>
    <t>Pupiņas</t>
  </si>
  <si>
    <t>Krējums, skābais 25%</t>
  </si>
  <si>
    <r>
      <rPr>
        <b/>
        <sz val="11"/>
        <color rgb="FF000000"/>
        <rFont val="Calibri"/>
      </rPr>
      <t xml:space="preserve">Otrais ēdiens - bulgurs ar liellopa - cūkgaļas kotleti, sīpolu mērci un </t>
    </r>
    <r>
      <rPr>
        <b/>
        <sz val="11"/>
        <color rgb="FF0000FF"/>
        <rFont val="Calibri"/>
      </rPr>
      <t>burkānu - kāpostu salāti ar eļļu</t>
    </r>
  </si>
  <si>
    <t>Citrons</t>
  </si>
  <si>
    <t>Saulespuķu maizīte</t>
  </si>
  <si>
    <t>80/80/20/40</t>
  </si>
  <si>
    <t>Ķiploks</t>
  </si>
  <si>
    <t>Selerijas sakne</t>
  </si>
  <si>
    <t>Šonedēļ vistas gaļas stroganovs</t>
  </si>
  <si>
    <t>Graudu maizīte</t>
  </si>
  <si>
    <t>OBV. g</t>
  </si>
  <si>
    <t>Tauki. g</t>
  </si>
  <si>
    <t>OGH. g</t>
  </si>
  <si>
    <r>
      <rPr>
        <b/>
        <sz val="10"/>
        <color rgb="FF000000"/>
        <rFont val="Arial"/>
      </rPr>
      <t xml:space="preserve">Otrais ēdiens - Rīsu - cūkgaļas plovs un </t>
    </r>
    <r>
      <rPr>
        <b/>
        <sz val="10"/>
        <color rgb="FF0000FF"/>
        <rFont val="Arial"/>
      </rPr>
      <t>biešu salāti ar krējumu</t>
    </r>
  </si>
  <si>
    <t>Bulgurs</t>
  </si>
  <si>
    <t>200/40</t>
  </si>
  <si>
    <r>
      <rPr>
        <b/>
        <sz val="10"/>
        <rFont val="Arial"/>
      </rPr>
      <t xml:space="preserve">Otrais ēdiens - Pasta ar liellopu malto gaļu un </t>
    </r>
    <r>
      <rPr>
        <b/>
        <sz val="10"/>
        <color rgb="FF0000FF"/>
        <rFont val="Arial"/>
      </rPr>
      <t>gurķu - tomātu un ķīnas kāposta salāti ar krējumu</t>
    </r>
  </si>
  <si>
    <t>180/40</t>
  </si>
  <si>
    <t>L/l gaļa</t>
  </si>
  <si>
    <t>Rudzu maizīte</t>
  </si>
  <si>
    <t>Rīsi</t>
  </si>
  <si>
    <t>Cūkgaļa</t>
  </si>
  <si>
    <r>
      <rPr>
        <b/>
        <sz val="10"/>
        <color rgb="FF000000"/>
        <rFont val="Arial"/>
      </rPr>
      <t xml:space="preserve">Otrais ēdiens - Rīsi ar cūkgaļas gulašu un </t>
    </r>
    <r>
      <rPr>
        <b/>
        <sz val="10"/>
        <color rgb="FF0000FF"/>
        <rFont val="Arial"/>
      </rPr>
      <t>svaiga gurķa ripiņas ar dillēm un olīveļļu</t>
    </r>
    <r>
      <rPr>
        <b/>
        <sz val="10"/>
        <color rgb="FF000000"/>
        <rFont val="Arial"/>
      </rPr>
      <t xml:space="preserve"> 80/80/40</t>
    </r>
  </si>
  <si>
    <t>Pasta</t>
  </si>
  <si>
    <t xml:space="preserve">Otrais ēdiens - Kartupeļu biezenis ar cūkgaļas/liellopa desiņu ("cepamdesiņas"), tomātu mērci un </t>
  </si>
  <si>
    <t>Olīveļļa</t>
  </si>
  <si>
    <r>
      <rPr>
        <b/>
        <sz val="10"/>
        <color rgb="FF0000FF"/>
        <rFont val="Arial"/>
      </rPr>
      <t>tomātu daiviņas</t>
    </r>
    <r>
      <rPr>
        <b/>
        <sz val="10"/>
        <color rgb="FF000000"/>
        <rFont val="Arial"/>
      </rPr>
      <t xml:space="preserve"> 130/80/20/40</t>
    </r>
  </si>
  <si>
    <t>Eļļa</t>
  </si>
  <si>
    <t>Sīpoli</t>
  </si>
  <si>
    <t>Liellopa maltā gaļa</t>
  </si>
  <si>
    <t>ŠONEDĒĻ vārīti kartupeļi ar tzatziki mērcīti, cepta vistiņa un salāti grieķu stilā</t>
  </si>
  <si>
    <t>Ķiploki</t>
  </si>
  <si>
    <t xml:space="preserve">Ūdens </t>
  </si>
  <si>
    <t>Bietes</t>
  </si>
  <si>
    <t>Pipari</t>
  </si>
  <si>
    <t>Dilles</t>
  </si>
  <si>
    <t>Milti</t>
  </si>
  <si>
    <t>Krējums</t>
  </si>
  <si>
    <t>Tomāti savā sulā</t>
  </si>
  <si>
    <t>Burkāns</t>
  </si>
  <si>
    <t>Tomātu pasta</t>
  </si>
  <si>
    <t>Cūkgaļas desiņa</t>
  </si>
  <si>
    <t>Ķīnas kāposts</t>
  </si>
  <si>
    <t>Tomātu mērce</t>
  </si>
  <si>
    <t>Tom. savā sulā</t>
  </si>
  <si>
    <r>
      <rPr>
        <b/>
        <sz val="11"/>
        <color rgb="FF000000"/>
        <rFont val="Calibri"/>
      </rPr>
      <t xml:space="preserve">Launags- Pankūkas ar āboliem,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>banāns</t>
    </r>
    <r>
      <rPr>
        <b/>
        <sz val="11"/>
        <color rgb="FF000000"/>
        <rFont val="Calibri"/>
      </rPr>
      <t xml:space="preserve"> 1 gab/100/70</t>
    </r>
  </si>
  <si>
    <t>ŠONEDĒĻ pankūka ar sieru un šķinķi vai dārzeņiem, krējums, kefīrs un banāns 1gab/10/100/70</t>
  </si>
  <si>
    <t xml:space="preserve">Sāls </t>
  </si>
  <si>
    <t xml:space="preserve">Uz porciju </t>
  </si>
  <si>
    <t>Pankūka ar āboliem</t>
  </si>
  <si>
    <r>
      <rPr>
        <b/>
        <sz val="11"/>
        <color rgb="FF000000"/>
        <rFont val="Calibri"/>
      </rPr>
      <t xml:space="preserve">Launags -  braunijs un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>melone</t>
    </r>
    <r>
      <rPr>
        <b/>
        <sz val="11"/>
        <color rgb="FF000000"/>
        <rFont val="Calibri"/>
      </rPr>
      <t xml:space="preserve"> 80/100/70 </t>
    </r>
  </si>
  <si>
    <r>
      <rPr>
        <sz val="10"/>
        <color rgb="FF000000"/>
        <rFont val="Arial"/>
      </rPr>
      <t xml:space="preserve">Cukurs </t>
    </r>
    <r>
      <rPr>
        <sz val="8"/>
        <color rgb="FF000000"/>
        <rFont val="Arial"/>
      </rPr>
      <t>(tomātu pastai)</t>
    </r>
  </si>
  <si>
    <r>
      <rPr>
        <b/>
        <sz val="11"/>
        <color rgb="FF000000"/>
        <rFont val="Calibri"/>
      </rPr>
      <t xml:space="preserve">Launags - Cūkgaļas vai zirņu cīsiņš, biezpiens ar gurķi un krējumu, rupjmaize, sviests un </t>
    </r>
    <r>
      <rPr>
        <b/>
        <sz val="11"/>
        <color rgb="FF0000FF"/>
        <rFont val="Calibri"/>
      </rPr>
      <t>cidoniju limonāde</t>
    </r>
  </si>
  <si>
    <t>1gab/60/20 (1/3 šķēles)/5/100</t>
  </si>
  <si>
    <t>ŠONEDĒĻ jogurta - apelsīnu kūka, citronu limonāde un apelsīns</t>
  </si>
  <si>
    <r>
      <rPr>
        <b/>
        <sz val="11"/>
        <color rgb="FF000000"/>
        <rFont val="Calibri"/>
      </rPr>
      <t xml:space="preserve">Launags - Graužamplate (gurķis, burkāns), siera "standziņas", mini kruasāni un </t>
    </r>
    <r>
      <rPr>
        <b/>
        <sz val="11"/>
        <color rgb="FF0000FF"/>
        <rFont val="Calibri"/>
      </rPr>
      <t>ābolu sulu</t>
    </r>
  </si>
  <si>
    <t>Gurķi</t>
  </si>
  <si>
    <t>70/20/2 gab/100/</t>
  </si>
  <si>
    <t>Biezpiens</t>
  </si>
  <si>
    <t>Dienā kopējā uzņemtā uzturvērtība</t>
  </si>
  <si>
    <t>Kakao pulveris</t>
  </si>
  <si>
    <t>Siers, Krievijas</t>
  </si>
  <si>
    <r>
      <rPr>
        <b/>
        <sz val="10"/>
        <color rgb="FF000000"/>
        <rFont val="Arial"/>
      </rPr>
      <t xml:space="preserve">Launags - Turku jogurts, grauzdēts auzu muslis, blendētu </t>
    </r>
    <r>
      <rPr>
        <b/>
        <sz val="10"/>
        <color rgb="FF0000FF"/>
        <rFont val="Arial"/>
      </rPr>
      <t>zemeņu</t>
    </r>
    <r>
      <rPr>
        <b/>
        <sz val="10"/>
        <color rgb="FF000000"/>
        <rFont val="Arial"/>
      </rPr>
      <t xml:space="preserve"> mērce, </t>
    </r>
    <r>
      <rPr>
        <b/>
        <sz val="10"/>
        <color rgb="FF0000FF"/>
        <rFont val="Arial"/>
      </rPr>
      <t>ābols</t>
    </r>
    <r>
      <rPr>
        <b/>
        <sz val="10"/>
        <color rgb="FF000000"/>
        <rFont val="Arial"/>
      </rPr>
      <t xml:space="preserve"> 100/20/40ml/70</t>
    </r>
  </si>
  <si>
    <t>Cūkgaļas vai zirņu cīsiņš</t>
  </si>
  <si>
    <t>22-44</t>
  </si>
  <si>
    <t>29-52</t>
  </si>
  <si>
    <t>97-176</t>
  </si>
  <si>
    <t>860-1170</t>
  </si>
  <si>
    <t>Cidoniju sula</t>
  </si>
  <si>
    <t>Ābolu sula</t>
  </si>
  <si>
    <t>Auzas</t>
  </si>
  <si>
    <t>Kruasāns</t>
  </si>
  <si>
    <t>VEĢETĀRAIS</t>
  </si>
  <si>
    <t>Rupjmaize (Ķelmēni)</t>
  </si>
  <si>
    <t>Pirmais ēdiens - Puķkāpostu-brokoļu zupa ar saulespuķu maizīti un krējumu</t>
  </si>
  <si>
    <t xml:space="preserve">Zemenes </t>
  </si>
  <si>
    <t>DIENĀ KOPĒJĀ UZŅEMTĀ UZTURVĒRTĪBA</t>
  </si>
  <si>
    <t>150/13/10</t>
  </si>
  <si>
    <t>Turku jogurts</t>
  </si>
  <si>
    <t>US:Par daudz</t>
  </si>
  <si>
    <t>7g</t>
  </si>
  <si>
    <t>Brokoļi</t>
  </si>
  <si>
    <t>Kopā</t>
  </si>
  <si>
    <t>Puķkāposts</t>
  </si>
  <si>
    <t>trūkst 5g</t>
  </si>
  <si>
    <t>Pirmais ēdiens - Zupa ar briseles kāpostiem, rudzu maizīti un krējumu 150/22/10</t>
  </si>
  <si>
    <r>
      <rPr>
        <b/>
        <sz val="11"/>
        <color rgb="FF000000"/>
        <rFont val="Calibri"/>
      </rPr>
      <t xml:space="preserve">Otrais ēdiens - Bulgurs ar sēņu - zirņu kotlete, sīpolu mērci un </t>
    </r>
    <r>
      <rPr>
        <b/>
        <sz val="11"/>
        <color rgb="FF0000FF"/>
        <rFont val="Calibri"/>
      </rPr>
      <t>burkānu - kāpostu salātiem ar eļļu</t>
    </r>
  </si>
  <si>
    <r>
      <rPr>
        <b/>
        <sz val="10"/>
        <color rgb="FF000000"/>
        <rFont val="Arial"/>
      </rPr>
      <t xml:space="preserve">Otrais ēdiens - Pasta ar dārzeņiem un </t>
    </r>
    <r>
      <rPr>
        <b/>
        <sz val="10"/>
        <color rgb="FF0000FF"/>
        <rFont val="Arial"/>
      </rPr>
      <t>gurķu - tomātu salāti ar krējumu</t>
    </r>
  </si>
  <si>
    <t>Briseles kāposti</t>
  </si>
  <si>
    <t xml:space="preserve">Otrais ēdiens - Rīsi ar ceptiem puķkāpostiem, saldo kartupeli un sviesta pupiņām ar tomātu - paprikas mērci </t>
  </si>
  <si>
    <t>Selerija sakne</t>
  </si>
  <si>
    <r>
      <rPr>
        <b/>
        <sz val="10"/>
        <color rgb="FF0000FF"/>
        <rFont val="Arial"/>
      </rPr>
      <t xml:space="preserve"> gurķa salāti ar olīveļļu</t>
    </r>
    <r>
      <rPr>
        <b/>
        <sz val="10"/>
        <color rgb="FFFF0000"/>
        <rFont val="Arial"/>
      </rPr>
      <t xml:space="preserve"> </t>
    </r>
    <r>
      <rPr>
        <b/>
        <sz val="10"/>
        <color rgb="FF000000"/>
        <rFont val="Arial"/>
      </rPr>
      <t>80/80/20/40</t>
    </r>
  </si>
  <si>
    <t>Kālis</t>
  </si>
  <si>
    <t>Tomāti</t>
  </si>
  <si>
    <t>Svaigi šampinioni</t>
  </si>
  <si>
    <r>
      <rPr>
        <b/>
        <sz val="10"/>
        <color rgb="FF000000"/>
        <rFont val="Arial"/>
      </rPr>
      <t>Otrais ēdiens - Dārzeņu plovs un</t>
    </r>
    <r>
      <rPr>
        <b/>
        <sz val="10"/>
        <color rgb="FF0000FF"/>
        <rFont val="Arial"/>
      </rPr>
      <t xml:space="preserve"> biešu</t>
    </r>
    <r>
      <rPr>
        <b/>
        <sz val="10"/>
        <color rgb="FF000000"/>
        <rFont val="Arial"/>
      </rPr>
      <t xml:space="preserve"> salāti ar krējumu</t>
    </r>
  </si>
  <si>
    <t>Pelēkie zirņi</t>
  </si>
  <si>
    <t>Sīpols</t>
  </si>
  <si>
    <t>Lēcas</t>
  </si>
  <si>
    <t>Saldais kartupelis</t>
  </si>
  <si>
    <t>Sviesta pupiņa</t>
  </si>
  <si>
    <t>Paprika</t>
  </si>
  <si>
    <t>ŠONEDĒĻ vārīti kartupeļi ar tzatziki mērcīti, cepta dārzeņi un salāti grieķu stilā</t>
  </si>
  <si>
    <t xml:space="preserve">Otrais ēdiens - Kartupeļu biezenis ar burkānu - zirnīšu sautējumu un </t>
  </si>
  <si>
    <t>Turku zirņi</t>
  </si>
  <si>
    <r>
      <rPr>
        <b/>
        <sz val="10"/>
        <color rgb="FF0000FF"/>
        <rFont val="Arial"/>
      </rPr>
      <t>tomātu daiviņas</t>
    </r>
    <r>
      <rPr>
        <b/>
        <sz val="10"/>
        <color rgb="FF000000"/>
        <rFont val="Arial"/>
      </rPr>
      <t xml:space="preserve"> 130/100/40</t>
    </r>
  </si>
  <si>
    <t>Eļļa (rapšu)</t>
  </si>
  <si>
    <t>Kartupeļu ciete</t>
  </si>
  <si>
    <t>Sviesta pupiņas</t>
  </si>
  <si>
    <t>Zirnīši</t>
  </si>
  <si>
    <t>trūkst 3g</t>
  </si>
  <si>
    <t>Visēdāji</t>
  </si>
  <si>
    <t>Veģetārieši</t>
  </si>
  <si>
    <t>Piena produkti</t>
  </si>
  <si>
    <t>US:Trūkst</t>
  </si>
  <si>
    <t xml:space="preserve"> Piena obv bag. pr.</t>
  </si>
  <si>
    <t>Gaļa/zivis</t>
  </si>
  <si>
    <t>Dārzeņi</t>
  </si>
  <si>
    <t xml:space="preserve">t.s  svaigi </t>
  </si>
  <si>
    <t>Augļi un ogas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</si>
  <si>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</si>
  <si>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dārzeņi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</si>
  <si>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</si>
  <si>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</si>
  <si>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</si>
  <si>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Kopā pa visu nedēļu</t>
  </si>
  <si>
    <t>Vegetārieši</t>
  </si>
  <si>
    <t>Nepieciešams pēc MK172</t>
  </si>
  <si>
    <t>Trūkst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</si>
  <si>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</si>
  <si>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Piena obv bagāti pr.</t>
  </si>
  <si>
    <t>10g</t>
  </si>
  <si>
    <t>34g</t>
  </si>
  <si>
    <r>
      <rPr>
        <u/>
        <sz val="10"/>
        <color rgb="FF000000"/>
        <rFont val="Arial"/>
      </rPr>
      <t>T.sk</t>
    </r>
    <r>
      <rPr>
        <sz val="10"/>
        <color rgb="FF000000"/>
        <rFont val="Arial"/>
      </rPr>
      <t>. svaigi dārzeņi</t>
    </r>
  </si>
  <si>
    <r>
      <rPr>
        <u/>
        <sz val="10"/>
        <color rgb="FF000000"/>
        <rFont val="Arial"/>
      </rPr>
      <t>T.sk</t>
    </r>
    <r>
      <rPr>
        <sz val="10"/>
        <color rgb="FF000000"/>
        <rFont val="Arial"/>
      </rPr>
      <t>. svaigi augļi un ogas</t>
    </r>
  </si>
  <si>
    <t>BĒRNUDĀRZS_1-2 VECUMS</t>
  </si>
  <si>
    <r>
      <rPr>
        <b/>
        <sz val="11"/>
        <color rgb="FF000000"/>
        <rFont val="Calibri"/>
      </rPr>
      <t xml:space="preserve">Brokastis - Rīsu - kokospiena putra, </t>
    </r>
    <r>
      <rPr>
        <b/>
        <sz val="11"/>
        <color rgb="FF0000FF"/>
        <rFont val="Calibri"/>
      </rPr>
      <t>aveņu - zemeņu</t>
    </r>
    <r>
      <rPr>
        <b/>
        <sz val="11"/>
        <color rgb="FF000000"/>
        <rFont val="Calibri"/>
      </rPr>
      <t xml:space="preserve"> ievārījums,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160/15/40 </t>
    </r>
  </si>
  <si>
    <r>
      <rPr>
        <b/>
        <sz val="10"/>
        <color rgb="FF000000"/>
        <rFont val="Arial"/>
      </rPr>
      <t xml:space="preserve">Brokastis - Olas masa ar kliju maizīti/svaigs gurķis un </t>
    </r>
    <r>
      <rPr>
        <b/>
        <sz val="10"/>
        <color rgb="FF0000FF"/>
        <rFont val="Arial"/>
      </rPr>
      <t>banāns</t>
    </r>
    <r>
      <rPr>
        <b/>
        <sz val="10"/>
        <color rgb="FF000000"/>
        <rFont val="Arial"/>
      </rPr>
      <t xml:space="preserve"> 30/20/25/40</t>
    </r>
  </si>
  <si>
    <r>
      <rPr>
        <b/>
        <sz val="10"/>
        <rFont val="Arial"/>
      </rPr>
      <t xml:space="preserve">Brokastis - mannas - kefīra maize, piens un </t>
    </r>
    <r>
      <rPr>
        <b/>
        <sz val="10"/>
        <color rgb="FF0000FF"/>
        <rFont val="Arial"/>
      </rPr>
      <t>melone</t>
    </r>
    <r>
      <rPr>
        <b/>
        <sz val="10"/>
        <rFont val="Arial"/>
      </rPr>
      <t xml:space="preserve"> 80/100/40</t>
    </r>
  </si>
  <si>
    <r>
      <rPr>
        <b/>
        <sz val="10"/>
        <color rgb="FF000000"/>
        <rFont val="Arial"/>
      </rPr>
      <t xml:space="preserve">Brokastis -  Dubultā auzu maizīte, siers, doktordesa, tomātu šķēle, krēmsiers, </t>
    </r>
    <r>
      <rPr>
        <b/>
        <sz val="10"/>
        <color rgb="FF0000FF"/>
        <rFont val="Arial"/>
      </rPr>
      <t>ābols</t>
    </r>
    <r>
      <rPr>
        <b/>
        <sz val="10"/>
        <color rgb="FF000000"/>
        <rFont val="Arial"/>
      </rPr>
      <t xml:space="preserve"> 1 gab/20/20/15/20/40</t>
    </r>
  </si>
  <si>
    <r>
      <rPr>
        <b/>
        <sz val="10"/>
        <color rgb="FF000000"/>
        <rFont val="Arial"/>
      </rPr>
      <t xml:space="preserve">Brokastis - Granola ar zemenēm, pienu un </t>
    </r>
    <r>
      <rPr>
        <b/>
        <sz val="10"/>
        <color rgb="FF0000FF"/>
        <rFont val="Arial"/>
      </rPr>
      <t>banāns</t>
    </r>
    <r>
      <rPr>
        <b/>
        <sz val="10"/>
        <color rgb="FF000000"/>
        <rFont val="Arial"/>
      </rPr>
      <t xml:space="preserve"> 30/80/40</t>
    </r>
  </si>
  <si>
    <t>Dārzeņu  - siera krēmzupa un grauzdiņi 150/10</t>
  </si>
  <si>
    <t>Pirmais ēdiens - Zivju zupa ar saulespuķu maizīti un krējumu 150/13/10</t>
  </si>
  <si>
    <r>
      <rPr>
        <sz val="11"/>
        <color rgb="FF000000"/>
        <rFont val="Calibri"/>
      </rPr>
      <t xml:space="preserve">Puķkāposti </t>
    </r>
    <r>
      <rPr>
        <sz val="9"/>
        <color rgb="FF000000"/>
        <rFont val="Calibri"/>
      </rPr>
      <t>(saldēti)</t>
    </r>
  </si>
  <si>
    <r>
      <rPr>
        <sz val="10"/>
        <color rgb="FF000000"/>
        <rFont val="Arial"/>
      </rPr>
      <t>Ūdens</t>
    </r>
    <r>
      <rPr>
        <sz val="9"/>
        <color rgb="FF000000"/>
        <rFont val="Arial"/>
      </rPr>
      <t xml:space="preserve"> frik.masai</t>
    </r>
  </si>
  <si>
    <t xml:space="preserve"> </t>
  </si>
  <si>
    <t>Otrais ēdiens - bulgurs, ar liellopa - cūkgaļas kotleti, sīpolu mērci un burkānu - kāpostu salāti ar eļļu</t>
  </si>
  <si>
    <t>75/85/20/40</t>
  </si>
  <si>
    <r>
      <rPr>
        <b/>
        <sz val="10"/>
        <color rgb="FF000000"/>
        <rFont val="Arial"/>
      </rPr>
      <t xml:space="preserve">Otrais ēdiens - Rīsu - cūkgaļas plovs un </t>
    </r>
    <r>
      <rPr>
        <b/>
        <sz val="10"/>
        <color rgb="FF0000FF"/>
        <rFont val="Arial"/>
      </rPr>
      <t>biešu salāti ar krējumu</t>
    </r>
  </si>
  <si>
    <r>
      <rPr>
        <b/>
        <sz val="10"/>
        <rFont val="Arial"/>
      </rPr>
      <t xml:space="preserve">Otrais ēdiens - Pasta ar liellopu malto gaļu un </t>
    </r>
    <r>
      <rPr>
        <b/>
        <sz val="10"/>
        <color rgb="FF0000FF"/>
        <rFont val="Arial"/>
      </rPr>
      <t>gurķu - tomātu un ķīnas kāposta salāti ar krējumu</t>
    </r>
  </si>
  <si>
    <t xml:space="preserve">Otrais ēdiens - Kartupeļu biezenis ar cūkgaļas desiņu, tomātu mērci un </t>
  </si>
  <si>
    <r>
      <rPr>
        <b/>
        <sz val="10"/>
        <color rgb="FF000000"/>
        <rFont val="Arial"/>
      </rPr>
      <t xml:space="preserve">Otrais ēdiens - Rīsi ar cūkgaļas gulašu un </t>
    </r>
    <r>
      <rPr>
        <b/>
        <sz val="10"/>
        <color rgb="FF0000FF"/>
        <rFont val="Arial"/>
      </rPr>
      <t>svaigu gurķu salāti ar olīveļļu un dillēm</t>
    </r>
    <r>
      <rPr>
        <b/>
        <sz val="10"/>
        <color rgb="FF000000"/>
        <rFont val="Arial"/>
      </rPr>
      <t xml:space="preserve"> 75/75/40</t>
    </r>
  </si>
  <si>
    <r>
      <rPr>
        <b/>
        <sz val="10"/>
        <color rgb="FF0000FF"/>
        <rFont val="Arial"/>
      </rPr>
      <t>tomātu daiviņas ar zaļumiem</t>
    </r>
    <r>
      <rPr>
        <b/>
        <sz val="10"/>
        <color rgb="FF000000"/>
        <rFont val="Arial"/>
      </rPr>
      <t xml:space="preserve"> 100/75/20/40</t>
    </r>
  </si>
  <si>
    <r>
      <rPr>
        <b/>
        <sz val="11"/>
        <color rgb="FF000000"/>
        <rFont val="Calibri"/>
      </rPr>
      <t xml:space="preserve">Launags- Pankūkas ar āboliem, piens un </t>
    </r>
    <r>
      <rPr>
        <b/>
        <sz val="11"/>
        <color rgb="FF0000FF"/>
        <rFont val="Calibri"/>
      </rPr>
      <t>banāns</t>
    </r>
    <r>
      <rPr>
        <b/>
        <sz val="11"/>
        <color rgb="FF000000"/>
        <rFont val="Calibri"/>
      </rPr>
      <t xml:space="preserve"> 1 gab/80/60</t>
    </r>
  </si>
  <si>
    <t>ŠONEDĒĻ pankūka ar sieru un šķinķi vai dārzeņiem, krējums, kefīrs un banāns 1gab/10/80/60</t>
  </si>
  <si>
    <r>
      <rPr>
        <sz val="10"/>
        <color rgb="FF000000"/>
        <rFont val="Arial"/>
      </rPr>
      <t xml:space="preserve">Cukurs </t>
    </r>
    <r>
      <rPr>
        <sz val="8"/>
        <color rgb="FF000000"/>
        <rFont val="Arial"/>
      </rPr>
      <t>(tomātu pastai)</t>
    </r>
  </si>
  <si>
    <t>ŠONEDĒĻ jogurta - apelsīnu kūka</t>
  </si>
  <si>
    <t>Launags - Graužamplate (gurķis, burkāns), siers, mini kruasāns un ābolu sulu</t>
  </si>
  <si>
    <r>
      <rPr>
        <b/>
        <sz val="11"/>
        <color rgb="FF000000"/>
        <rFont val="Calibri"/>
      </rPr>
      <t xml:space="preserve">Launags -  Braunijs un </t>
    </r>
    <r>
      <rPr>
        <b/>
        <sz val="11"/>
        <color rgb="FF0000FF"/>
        <rFont val="Calibri"/>
      </rPr>
      <t>ogu</t>
    </r>
    <r>
      <rPr>
        <b/>
        <sz val="11"/>
        <color rgb="FF000000"/>
        <rFont val="Calibri"/>
      </rPr>
      <t xml:space="preserve"> limonāde un </t>
    </r>
    <r>
      <rPr>
        <b/>
        <sz val="11"/>
        <color rgb="FF0000FF"/>
        <rFont val="Calibri"/>
      </rPr>
      <t xml:space="preserve">melone </t>
    </r>
    <r>
      <rPr>
        <b/>
        <sz val="11"/>
        <color rgb="FF000000"/>
        <rFont val="Calibri"/>
      </rPr>
      <t>80/80/60</t>
    </r>
  </si>
  <si>
    <r>
      <rPr>
        <b/>
        <sz val="11"/>
        <color rgb="FF000000"/>
        <rFont val="Calibri"/>
      </rPr>
      <t xml:space="preserve">Launags - cūkgaļas Vai zirņu cīsiņš, biezpiens ar gurķi un krējumu, rupjmaize, sviests, </t>
    </r>
    <r>
      <rPr>
        <b/>
        <sz val="11"/>
        <color rgb="FF0000FF"/>
        <rFont val="Calibri"/>
      </rPr>
      <t>cidoniju</t>
    </r>
    <r>
      <rPr>
        <b/>
        <sz val="11"/>
        <color rgb="FF000000"/>
        <rFont val="Calibri"/>
      </rPr>
      <t xml:space="preserve"> limonāde</t>
    </r>
  </si>
  <si>
    <t>60/20/2 gab/80</t>
  </si>
  <si>
    <t>1gab/60/20/3/80</t>
  </si>
  <si>
    <r>
      <rPr>
        <b/>
        <sz val="10"/>
        <color rgb="FF000000"/>
        <rFont val="Arial"/>
      </rPr>
      <t xml:space="preserve">Launags - Turku jogurts, grauzdēts auzu muslis, blendētu </t>
    </r>
    <r>
      <rPr>
        <b/>
        <sz val="10"/>
        <color rgb="FF0000FF"/>
        <rFont val="Arial"/>
      </rPr>
      <t>zemeņu</t>
    </r>
    <r>
      <rPr>
        <b/>
        <sz val="10"/>
        <color rgb="FF000000"/>
        <rFont val="Arial"/>
      </rPr>
      <t xml:space="preserve"> mērce, </t>
    </r>
    <r>
      <rPr>
        <b/>
        <sz val="10"/>
        <color rgb="FF0000FF"/>
        <rFont val="Arial"/>
      </rPr>
      <t>ābols</t>
    </r>
    <r>
      <rPr>
        <b/>
        <sz val="10"/>
        <color rgb="FF000000"/>
        <rFont val="Arial"/>
      </rPr>
      <t xml:space="preserve"> 80/20/40ml/60</t>
    </r>
  </si>
  <si>
    <t>12g</t>
  </si>
  <si>
    <t>Norma</t>
  </si>
  <si>
    <t>18–30</t>
  </si>
  <si>
    <t>24–36</t>
  </si>
  <si>
    <t>81–120</t>
  </si>
  <si>
    <t>720–800</t>
  </si>
  <si>
    <t>20g</t>
  </si>
  <si>
    <t>1g</t>
  </si>
  <si>
    <t>t.s  svaigi dārzeņi</t>
  </si>
  <si>
    <t>US: Par daudz!!</t>
  </si>
  <si>
    <t>2g</t>
  </si>
  <si>
    <t>4g</t>
  </si>
  <si>
    <t>t.s  svaigi augļi un ogas</t>
  </si>
  <si>
    <t>US: Par daudz</t>
  </si>
  <si>
    <t>11g</t>
  </si>
  <si>
    <t xml:space="preserve">      </t>
  </si>
  <si>
    <t>Visēdāji (g)</t>
  </si>
  <si>
    <t>Nepieciešams pēc MK172  (g)</t>
  </si>
  <si>
    <t>115g</t>
  </si>
  <si>
    <r>
      <rPr>
        <sz val="10"/>
        <color rgb="FF000000"/>
        <rFont val="Arial"/>
      </rPr>
      <t>T.sk</t>
    </r>
    <r>
      <rPr>
        <sz val="10"/>
        <rFont val="Arial"/>
      </rPr>
      <t>. svaigi dārzeņi</t>
    </r>
  </si>
  <si>
    <t>T.sk. svaigi augļi un 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</si>
</sst>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color rgb="FF0000FF"/>
      <name val="Arial"/>
    </font>
    <font>
      <sz val="10"/>
      <color rgb="FF000000"/>
      <name val="Arial"/>
    </font>
    <font>
      <sz val="10"/>
      <color rgb="FFFF0000"/>
      <name val="Arial"/>
    </font>
    <font>
      <b/>
      <sz val="10"/>
      <color rgb="FFFF0000"/>
      <name val="Arial"/>
    </font>
    <font>
      <b/>
      <sz val="11"/>
      <color rgb="FF000000"/>
      <name val="Calibri"/>
    </font>
    <font>
      <sz val="10"/>
      <color rgb="FFCC0000"/>
      <name val="Arial"/>
    </font>
    <font>
      <sz val="11"/>
      <color rgb="FF000000"/>
      <name val="Calibri"/>
    </font>
    <font>
      <sz val="11"/>
      <color rgb="FF38761D"/>
      <name val="Calibri"/>
    </font>
    <font>
      <sz val="11"/>
      <color rgb="FFFF0000"/>
      <name val="Calibri"/>
    </font>
    <font>
      <sz val="10"/>
      <color rgb="FF38761D"/>
      <name val="Arial"/>
    </font>
    <font>
      <b/>
      <sz val="10"/>
      <color rgb="FF38761D"/>
      <name val="Arial"/>
    </font>
    <font>
      <b/>
      <sz val="10"/>
      <color rgb="FF000000"/>
      <name val="Roboto"/>
    </font>
    <font>
      <sz val="12"/>
      <color rgb="FF000000"/>
      <name val="Calibri"/>
    </font>
    <font>
      <b/>
      <sz val="11"/>
      <color rgb="FFFF0000"/>
      <name val="Calibri"/>
    </font>
    <font>
      <sz val="9"/>
      <color rgb="FF000000"/>
      <name val="Arial"/>
    </font>
    <font>
      <sz val="8"/>
      <color rgb="FF000000"/>
      <name val="Calibri"/>
    </font>
    <font>
      <sz val="11"/>
      <name val="Calibri"/>
    </font>
    <font>
      <sz val="10"/>
      <color rgb="FF414142"/>
      <name val="Arial"/>
    </font>
    <font>
      <sz val="10"/>
      <color rgb="FF9900FF"/>
      <name val="Arial"/>
    </font>
    <font>
      <b/>
      <sz val="10"/>
      <color rgb="FFFF00FF"/>
      <name val="Arial"/>
    </font>
    <font>
      <sz val="10"/>
      <color rgb="FFFFFFFF"/>
      <name val="Arial"/>
    </font>
    <font>
      <b/>
      <sz val="10"/>
      <color rgb="FF9900FF"/>
      <name val="Arial"/>
    </font>
    <font>
      <b/>
      <sz val="10"/>
      <color rgb="FFFF0000"/>
      <name val="Arial"/>
    </font>
    <font>
      <sz val="9"/>
      <color rgb="FF000000"/>
      <name val="Calibri"/>
    </font>
    <font>
      <u/>
      <sz val="10"/>
      <color rgb="FF0000FF"/>
      <name val="Arial"/>
    </font>
    <font>
      <u/>
      <sz val="11"/>
      <color rgb="FFFF0000"/>
      <name val="Calibri"/>
    </font>
    <font>
      <u/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rgb="FFFF0000"/>
      <name val="Arial"/>
    </font>
    <font>
      <u/>
      <sz val="11"/>
      <color rgb="FF000000"/>
      <name val="Calibri"/>
    </font>
    <font>
      <b/>
      <sz val="11"/>
      <color rgb="FF0000FF"/>
      <name val="Calibri"/>
    </font>
    <font>
      <b/>
      <sz val="10"/>
      <color rgb="FF0000FF"/>
      <name val="Arial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F9900"/>
        <bgColor rgb="FFFF9900"/>
      </patternFill>
    </fill>
  </fills>
  <borders count="8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AAAAAA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AAAAAA"/>
      </left>
      <right style="thin">
        <color rgb="FFAAAAAA"/>
      </right>
      <top style="thick">
        <color rgb="FF000000"/>
      </top>
      <bottom style="thin">
        <color rgb="FF000000"/>
      </bottom>
      <diagonal/>
    </border>
    <border>
      <left/>
      <right style="thin">
        <color rgb="FFAAAAAA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2" fillId="0" borderId="0" xfId="0" applyFont="1"/>
    <xf numFmtId="0" fontId="4" fillId="0" borderId="40" xfId="0" applyFont="1" applyBorder="1"/>
    <xf numFmtId="0" fontId="5" fillId="0" borderId="9" xfId="0" applyFont="1" applyBorder="1"/>
    <xf numFmtId="0" fontId="2" fillId="0" borderId="9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2" xfId="0" applyFont="1" applyBorder="1"/>
    <xf numFmtId="2" fontId="7" fillId="0" borderId="12" xfId="0" applyNumberFormat="1" applyFont="1" applyBorder="1" applyAlignment="1">
      <alignment horizontal="right"/>
    </xf>
    <xf numFmtId="0" fontId="2" fillId="0" borderId="34" xfId="0" applyFont="1" applyBorder="1"/>
    <xf numFmtId="0" fontId="7" fillId="0" borderId="41" xfId="0" applyFont="1" applyBorder="1"/>
    <xf numFmtId="0" fontId="7" fillId="0" borderId="42" xfId="0" applyFont="1" applyBorder="1"/>
    <xf numFmtId="2" fontId="8" fillId="0" borderId="12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49" fontId="10" fillId="2" borderId="43" xfId="0" applyNumberFormat="1" applyFont="1" applyFill="1" applyBorder="1" applyAlignment="1">
      <alignment vertical="top"/>
    </xf>
    <xf numFmtId="0" fontId="11" fillId="2" borderId="40" xfId="0" applyFont="1" applyFill="1" applyBorder="1"/>
    <xf numFmtId="0" fontId="9" fillId="2" borderId="40" xfId="0" applyFont="1" applyFill="1" applyBorder="1"/>
    <xf numFmtId="0" fontId="11" fillId="2" borderId="0" xfId="0" applyFont="1" applyFill="1"/>
    <xf numFmtId="0" fontId="2" fillId="0" borderId="40" xfId="0" applyFont="1" applyBorder="1"/>
    <xf numFmtId="0" fontId="7" fillId="0" borderId="40" xfId="0" applyFont="1" applyBorder="1"/>
    <xf numFmtId="2" fontId="4" fillId="0" borderId="0" xfId="0" applyNumberFormat="1" applyFont="1"/>
    <xf numFmtId="2" fontId="7" fillId="0" borderId="0" xfId="0" applyNumberFormat="1" applyFont="1"/>
    <xf numFmtId="2" fontId="2" fillId="0" borderId="0" xfId="0" applyNumberFormat="1" applyFont="1"/>
    <xf numFmtId="0" fontId="4" fillId="2" borderId="40" xfId="0" applyFont="1" applyFill="1" applyBorder="1"/>
    <xf numFmtId="2" fontId="2" fillId="2" borderId="0" xfId="0" applyNumberFormat="1" applyFont="1" applyFill="1"/>
    <xf numFmtId="0" fontId="9" fillId="0" borderId="33" xfId="0" applyFont="1" applyBorder="1"/>
    <xf numFmtId="49" fontId="9" fillId="2" borderId="30" xfId="0" applyNumberFormat="1" applyFont="1" applyFill="1" applyBorder="1"/>
    <xf numFmtId="49" fontId="2" fillId="2" borderId="30" xfId="0" applyNumberFormat="1" applyFont="1" applyFill="1" applyBorder="1"/>
    <xf numFmtId="0" fontId="7" fillId="2" borderId="24" xfId="0" applyFont="1" applyFill="1" applyBorder="1"/>
    <xf numFmtId="0" fontId="7" fillId="2" borderId="28" xfId="0" applyFont="1" applyFill="1" applyBorder="1"/>
    <xf numFmtId="0" fontId="7" fillId="0" borderId="38" xfId="0" applyFont="1" applyBorder="1"/>
    <xf numFmtId="0" fontId="7" fillId="0" borderId="32" xfId="0" applyFont="1" applyBorder="1"/>
    <xf numFmtId="0" fontId="7" fillId="0" borderId="3" xfId="0" applyFont="1" applyBorder="1"/>
    <xf numFmtId="0" fontId="7" fillId="2" borderId="44" xfId="0" applyFont="1" applyFill="1" applyBorder="1"/>
    <xf numFmtId="2" fontId="7" fillId="2" borderId="4" xfId="0" applyNumberFormat="1" applyFont="1" applyFill="1" applyBorder="1"/>
    <xf numFmtId="2" fontId="7" fillId="2" borderId="5" xfId="0" applyNumberFormat="1" applyFont="1" applyFill="1" applyBorder="1"/>
    <xf numFmtId="2" fontId="7" fillId="0" borderId="38" xfId="0" applyNumberFormat="1" applyFont="1" applyBorder="1"/>
    <xf numFmtId="2" fontId="7" fillId="0" borderId="32" xfId="0" applyNumberFormat="1" applyFont="1" applyBorder="1"/>
    <xf numFmtId="2" fontId="7" fillId="0" borderId="3" xfId="0" applyNumberFormat="1" applyFont="1" applyBorder="1"/>
    <xf numFmtId="49" fontId="12" fillId="2" borderId="38" xfId="0" applyNumberFormat="1" applyFont="1" applyFill="1" applyBorder="1"/>
    <xf numFmtId="49" fontId="12" fillId="2" borderId="26" xfId="0" applyNumberFormat="1" applyFont="1" applyFill="1" applyBorder="1"/>
    <xf numFmtId="49" fontId="12" fillId="2" borderId="27" xfId="0" applyNumberFormat="1" applyFont="1" applyFill="1" applyBorder="1"/>
    <xf numFmtId="49" fontId="13" fillId="2" borderId="45" xfId="0" applyNumberFormat="1" applyFont="1" applyFill="1" applyBorder="1"/>
    <xf numFmtId="2" fontId="13" fillId="2" borderId="12" xfId="0" applyNumberFormat="1" applyFont="1" applyFill="1" applyBorder="1" applyAlignment="1">
      <alignment horizontal="right"/>
    </xf>
    <xf numFmtId="2" fontId="13" fillId="0" borderId="12" xfId="0" applyNumberFormat="1" applyFont="1" applyBorder="1" applyAlignment="1">
      <alignment horizontal="right"/>
    </xf>
    <xf numFmtId="0" fontId="7" fillId="2" borderId="45" xfId="0" applyFont="1" applyFill="1" applyBorder="1"/>
    <xf numFmtId="2" fontId="7" fillId="2" borderId="12" xfId="0" applyNumberFormat="1" applyFont="1" applyFill="1" applyBorder="1" applyAlignment="1">
      <alignment horizontal="right"/>
    </xf>
    <xf numFmtId="2" fontId="7" fillId="2" borderId="10" xfId="0" applyNumberFormat="1" applyFont="1" applyFill="1" applyBorder="1" applyAlignment="1">
      <alignment horizontal="right"/>
    </xf>
    <xf numFmtId="0" fontId="7" fillId="2" borderId="46" xfId="0" applyFont="1" applyFill="1" applyBorder="1"/>
    <xf numFmtId="2" fontId="7" fillId="2" borderId="34" xfId="0" applyNumberFormat="1" applyFont="1" applyFill="1" applyBorder="1" applyAlignment="1">
      <alignment horizontal="right"/>
    </xf>
    <xf numFmtId="2" fontId="7" fillId="2" borderId="47" xfId="0" applyNumberFormat="1" applyFont="1" applyFill="1" applyBorder="1" applyAlignment="1">
      <alignment horizontal="right"/>
    </xf>
    <xf numFmtId="2" fontId="7" fillId="0" borderId="45" xfId="0" applyNumberFormat="1" applyFont="1" applyBorder="1"/>
    <xf numFmtId="2" fontId="12" fillId="0" borderId="12" xfId="0" applyNumberFormat="1" applyFont="1" applyBorder="1" applyAlignment="1">
      <alignment horizontal="right"/>
    </xf>
    <xf numFmtId="2" fontId="12" fillId="0" borderId="10" xfId="0" applyNumberFormat="1" applyFont="1" applyBorder="1" applyAlignment="1">
      <alignment horizontal="right"/>
    </xf>
    <xf numFmtId="49" fontId="7" fillId="2" borderId="11" xfId="0" applyNumberFormat="1" applyFont="1" applyFill="1" applyBorder="1"/>
    <xf numFmtId="2" fontId="12" fillId="0" borderId="13" xfId="0" applyNumberFormat="1" applyFont="1" applyBorder="1" applyAlignment="1">
      <alignment horizontal="right"/>
    </xf>
    <xf numFmtId="2" fontId="12" fillId="0" borderId="14" xfId="0" applyNumberFormat="1" applyFont="1" applyBorder="1" applyAlignment="1">
      <alignment horizontal="right"/>
    </xf>
    <xf numFmtId="49" fontId="12" fillId="2" borderId="17" xfId="0" applyNumberFormat="1" applyFont="1" applyFill="1" applyBorder="1"/>
    <xf numFmtId="2" fontId="12" fillId="2" borderId="13" xfId="0" applyNumberFormat="1" applyFont="1" applyFill="1" applyBorder="1" applyAlignment="1">
      <alignment horizontal="right" wrapText="1"/>
    </xf>
    <xf numFmtId="2" fontId="12" fillId="2" borderId="13" xfId="0" applyNumberFormat="1" applyFont="1" applyFill="1" applyBorder="1" applyAlignment="1">
      <alignment horizontal="right"/>
    </xf>
    <xf numFmtId="2" fontId="12" fillId="2" borderId="14" xfId="0" applyNumberFormat="1" applyFont="1" applyFill="1" applyBorder="1" applyAlignment="1">
      <alignment horizontal="right"/>
    </xf>
    <xf numFmtId="2" fontId="12" fillId="2" borderId="33" xfId="0" applyNumberFormat="1" applyFont="1" applyFill="1" applyBorder="1"/>
    <xf numFmtId="2" fontId="12" fillId="2" borderId="12" xfId="0" applyNumberFormat="1" applyFont="1" applyFill="1" applyBorder="1" applyAlignment="1">
      <alignment horizontal="right"/>
    </xf>
    <xf numFmtId="2" fontId="14" fillId="0" borderId="0" xfId="0" applyNumberFormat="1" applyFont="1" applyAlignment="1">
      <alignment horizontal="right"/>
    </xf>
    <xf numFmtId="2" fontId="12" fillId="2" borderId="48" xfId="0" applyNumberFormat="1" applyFont="1" applyFill="1" applyBorder="1"/>
    <xf numFmtId="2" fontId="7" fillId="0" borderId="32" xfId="0" applyNumberFormat="1" applyFont="1" applyBorder="1" applyAlignment="1">
      <alignment horizontal="right"/>
    </xf>
    <xf numFmtId="2" fontId="12" fillId="2" borderId="32" xfId="0" applyNumberFormat="1" applyFont="1" applyFill="1" applyBorder="1" applyAlignment="1">
      <alignment horizontal="right"/>
    </xf>
    <xf numFmtId="49" fontId="10" fillId="2" borderId="38" xfId="0" applyNumberFormat="1" applyFont="1" applyFill="1" applyBorder="1"/>
    <xf numFmtId="2" fontId="10" fillId="2" borderId="26" xfId="0" applyNumberFormat="1" applyFont="1" applyFill="1" applyBorder="1" applyAlignment="1">
      <alignment horizontal="right"/>
    </xf>
    <xf numFmtId="49" fontId="13" fillId="2" borderId="46" xfId="0" applyNumberFormat="1" applyFont="1" applyFill="1" applyBorder="1"/>
    <xf numFmtId="2" fontId="13" fillId="2" borderId="34" xfId="0" applyNumberFormat="1" applyFont="1" applyFill="1" applyBorder="1" applyAlignment="1">
      <alignment horizontal="right"/>
    </xf>
    <xf numFmtId="0" fontId="7" fillId="0" borderId="45" xfId="0" applyFont="1" applyBorder="1"/>
    <xf numFmtId="2" fontId="7" fillId="0" borderId="10" xfId="0" applyNumberFormat="1" applyFont="1" applyBorder="1" applyAlignment="1">
      <alignment horizontal="right"/>
    </xf>
    <xf numFmtId="2" fontId="7" fillId="0" borderId="49" xfId="0" applyNumberFormat="1" applyFont="1" applyBorder="1"/>
    <xf numFmtId="2" fontId="12" fillId="2" borderId="7" xfId="0" applyNumberFormat="1" applyFont="1" applyFill="1" applyBorder="1" applyAlignment="1">
      <alignment horizontal="right"/>
    </xf>
    <xf numFmtId="2" fontId="7" fillId="2" borderId="7" xfId="0" applyNumberFormat="1" applyFont="1" applyFill="1" applyBorder="1" applyAlignment="1">
      <alignment horizontal="right"/>
    </xf>
    <xf numFmtId="2" fontId="7" fillId="2" borderId="16" xfId="0" applyNumberFormat="1" applyFont="1" applyFill="1" applyBorder="1" applyAlignment="1">
      <alignment horizontal="right"/>
    </xf>
    <xf numFmtId="0" fontId="7" fillId="0" borderId="0" xfId="0" applyFont="1"/>
    <xf numFmtId="49" fontId="13" fillId="2" borderId="44" xfId="0" applyNumberFormat="1" applyFont="1" applyFill="1" applyBorder="1"/>
    <xf numFmtId="2" fontId="13" fillId="2" borderId="4" xfId="0" applyNumberFormat="1" applyFont="1" applyFill="1" applyBorder="1" applyAlignment="1">
      <alignment horizontal="right"/>
    </xf>
    <xf numFmtId="2" fontId="13" fillId="2" borderId="5" xfId="0" applyNumberFormat="1" applyFont="1" applyFill="1" applyBorder="1" applyAlignment="1">
      <alignment horizontal="right"/>
    </xf>
    <xf numFmtId="0" fontId="7" fillId="0" borderId="37" xfId="0" applyFont="1" applyBorder="1"/>
    <xf numFmtId="2" fontId="7" fillId="0" borderId="26" xfId="0" applyNumberFormat="1" applyFont="1" applyBorder="1" applyAlignment="1">
      <alignment horizontal="right"/>
    </xf>
    <xf numFmtId="2" fontId="7" fillId="0" borderId="34" xfId="0" applyNumberFormat="1" applyFont="1" applyBorder="1" applyAlignment="1">
      <alignment horizontal="right"/>
    </xf>
    <xf numFmtId="2" fontId="7" fillId="0" borderId="47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13" fillId="2" borderId="10" xfId="0" applyNumberFormat="1" applyFont="1" applyFill="1" applyBorder="1" applyAlignment="1">
      <alignment horizontal="right"/>
    </xf>
    <xf numFmtId="49" fontId="7" fillId="0" borderId="38" xfId="0" applyNumberFormat="1" applyFont="1" applyBorder="1"/>
    <xf numFmtId="2" fontId="7" fillId="2" borderId="12" xfId="0" applyNumberFormat="1" applyFont="1" applyFill="1" applyBorder="1" applyAlignment="1">
      <alignment horizontal="left"/>
    </xf>
    <xf numFmtId="2" fontId="10" fillId="2" borderId="11" xfId="0" applyNumberFormat="1" applyFont="1" applyFill="1" applyBorder="1"/>
    <xf numFmtId="2" fontId="10" fillId="2" borderId="11" xfId="0" applyNumberFormat="1" applyFont="1" applyFill="1" applyBorder="1" applyAlignment="1">
      <alignment horizontal="right"/>
    </xf>
    <xf numFmtId="0" fontId="7" fillId="0" borderId="48" xfId="0" applyFont="1" applyBorder="1"/>
    <xf numFmtId="0" fontId="7" fillId="0" borderId="2" xfId="0" applyFont="1" applyBorder="1"/>
    <xf numFmtId="0" fontId="7" fillId="0" borderId="1" xfId="0" applyFont="1" applyBorder="1"/>
    <xf numFmtId="2" fontId="8" fillId="0" borderId="0" xfId="0" applyNumberFormat="1" applyFont="1" applyAlignment="1">
      <alignment horizontal="right"/>
    </xf>
    <xf numFmtId="49" fontId="12" fillId="2" borderId="45" xfId="0" applyNumberFormat="1" applyFont="1" applyFill="1" applyBorder="1"/>
    <xf numFmtId="2" fontId="12" fillId="2" borderId="10" xfId="0" applyNumberFormat="1" applyFont="1" applyFill="1" applyBorder="1" applyAlignment="1">
      <alignment horizontal="right"/>
    </xf>
    <xf numFmtId="0" fontId="4" fillId="0" borderId="38" xfId="0" applyFont="1" applyBorder="1"/>
    <xf numFmtId="2" fontId="4" fillId="0" borderId="27" xfId="0" applyNumberFormat="1" applyFont="1" applyBorder="1" applyAlignment="1">
      <alignment horizontal="right"/>
    </xf>
    <xf numFmtId="2" fontId="7" fillId="2" borderId="11" xfId="0" applyNumberFormat="1" applyFont="1" applyFill="1" applyBorder="1" applyAlignment="1">
      <alignment horizontal="left"/>
    </xf>
    <xf numFmtId="0" fontId="7" fillId="0" borderId="44" xfId="0" applyFont="1" applyBorder="1"/>
    <xf numFmtId="2" fontId="7" fillId="0" borderId="4" xfId="0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49" fontId="7" fillId="0" borderId="37" xfId="0" applyNumberFormat="1" applyFont="1" applyBorder="1"/>
    <xf numFmtId="2" fontId="12" fillId="2" borderId="26" xfId="0" applyNumberFormat="1" applyFont="1" applyFill="1" applyBorder="1" applyAlignment="1">
      <alignment horizontal="right"/>
    </xf>
    <xf numFmtId="2" fontId="12" fillId="2" borderId="27" xfId="0" applyNumberFormat="1" applyFont="1" applyFill="1" applyBorder="1" applyAlignment="1">
      <alignment horizontal="right"/>
    </xf>
    <xf numFmtId="2" fontId="12" fillId="0" borderId="50" xfId="0" applyNumberFormat="1" applyFont="1" applyBorder="1" applyAlignment="1">
      <alignment horizontal="right"/>
    </xf>
    <xf numFmtId="2" fontId="12" fillId="0" borderId="51" xfId="0" applyNumberFormat="1" applyFont="1" applyBorder="1" applyAlignment="1">
      <alignment horizontal="right"/>
    </xf>
    <xf numFmtId="0" fontId="5" fillId="0" borderId="40" xfId="0" applyFont="1" applyBorder="1"/>
    <xf numFmtId="0" fontId="7" fillId="2" borderId="33" xfId="0" applyFont="1" applyFill="1" applyBorder="1"/>
    <xf numFmtId="2" fontId="12" fillId="2" borderId="34" xfId="0" applyNumberFormat="1" applyFont="1" applyFill="1" applyBorder="1" applyAlignment="1">
      <alignment horizontal="right"/>
    </xf>
    <xf numFmtId="49" fontId="10" fillId="2" borderId="52" xfId="0" applyNumberFormat="1" applyFont="1" applyFill="1" applyBorder="1"/>
    <xf numFmtId="2" fontId="2" fillId="2" borderId="53" xfId="0" applyNumberFormat="1" applyFont="1" applyFill="1" applyBorder="1"/>
    <xf numFmtId="2" fontId="2" fillId="2" borderId="39" xfId="0" applyNumberFormat="1" applyFont="1" applyFill="1" applyBorder="1"/>
    <xf numFmtId="0" fontId="15" fillId="0" borderId="37" xfId="0" applyFont="1" applyBorder="1"/>
    <xf numFmtId="2" fontId="15" fillId="0" borderId="26" xfId="0" applyNumberFormat="1" applyFont="1" applyBorder="1" applyAlignment="1">
      <alignment horizontal="right"/>
    </xf>
    <xf numFmtId="2" fontId="16" fillId="0" borderId="26" xfId="0" applyNumberFormat="1" applyFont="1" applyBorder="1" applyAlignment="1">
      <alignment horizontal="right"/>
    </xf>
    <xf numFmtId="2" fontId="16" fillId="0" borderId="27" xfId="0" applyNumberFormat="1" applyFont="1" applyBorder="1" applyAlignment="1">
      <alignment horizontal="right"/>
    </xf>
    <xf numFmtId="2" fontId="12" fillId="2" borderId="9" xfId="0" applyNumberFormat="1" applyFont="1" applyFill="1" applyBorder="1" applyAlignment="1">
      <alignment horizontal="right"/>
    </xf>
    <xf numFmtId="0" fontId="4" fillId="2" borderId="38" xfId="0" applyFont="1" applyFill="1" applyBorder="1"/>
    <xf numFmtId="2" fontId="4" fillId="2" borderId="32" xfId="0" applyNumberFormat="1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right"/>
    </xf>
    <xf numFmtId="49" fontId="2" fillId="2" borderId="54" xfId="0" applyNumberFormat="1" applyFont="1" applyFill="1" applyBorder="1"/>
    <xf numFmtId="2" fontId="2" fillId="2" borderId="55" xfId="0" applyNumberFormat="1" applyFont="1" applyFill="1" applyBorder="1"/>
    <xf numFmtId="0" fontId="4" fillId="0" borderId="37" xfId="0" applyFont="1" applyBorder="1"/>
    <xf numFmtId="2" fontId="4" fillId="0" borderId="26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49" fontId="12" fillId="2" borderId="44" xfId="0" applyNumberFormat="1" applyFont="1" applyFill="1" applyBorder="1"/>
    <xf numFmtId="49" fontId="12" fillId="2" borderId="4" xfId="0" applyNumberFormat="1" applyFont="1" applyFill="1" applyBorder="1"/>
    <xf numFmtId="49" fontId="12" fillId="2" borderId="5" xfId="0" applyNumberFormat="1" applyFont="1" applyFill="1" applyBorder="1"/>
    <xf numFmtId="0" fontId="8" fillId="0" borderId="0" xfId="0" applyFont="1" applyAlignment="1">
      <alignment horizontal="right"/>
    </xf>
    <xf numFmtId="0" fontId="7" fillId="0" borderId="17" xfId="0" applyFont="1" applyBorder="1"/>
    <xf numFmtId="2" fontId="7" fillId="0" borderId="13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12" fillId="2" borderId="16" xfId="0" applyNumberFormat="1" applyFont="1" applyFill="1" applyBorder="1" applyAlignment="1">
      <alignment horizontal="right"/>
    </xf>
    <xf numFmtId="0" fontId="7" fillId="0" borderId="46" xfId="0" applyFont="1" applyBorder="1"/>
    <xf numFmtId="2" fontId="12" fillId="2" borderId="0" xfId="0" applyNumberFormat="1" applyFont="1" applyFill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16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2" fontId="10" fillId="2" borderId="56" xfId="0" applyNumberFormat="1" applyFont="1" applyFill="1" applyBorder="1"/>
    <xf numFmtId="2" fontId="12" fillId="0" borderId="32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7" fillId="2" borderId="0" xfId="0" applyNumberFormat="1" applyFont="1" applyFill="1"/>
    <xf numFmtId="0" fontId="15" fillId="0" borderId="45" xfId="0" applyFont="1" applyBorder="1"/>
    <xf numFmtId="2" fontId="15" fillId="0" borderId="12" xfId="0" applyNumberFormat="1" applyFont="1" applyBorder="1" applyAlignment="1">
      <alignment horizontal="right"/>
    </xf>
    <xf numFmtId="2" fontId="15" fillId="0" borderId="10" xfId="0" applyNumberFormat="1" applyFont="1" applyBorder="1" applyAlignment="1">
      <alignment horizontal="right"/>
    </xf>
    <xf numFmtId="2" fontId="12" fillId="2" borderId="46" xfId="0" applyNumberFormat="1" applyFont="1" applyFill="1" applyBorder="1"/>
    <xf numFmtId="2" fontId="12" fillId="2" borderId="47" xfId="0" applyNumberFormat="1" applyFont="1" applyFill="1" applyBorder="1" applyAlignment="1">
      <alignment horizontal="right"/>
    </xf>
    <xf numFmtId="2" fontId="9" fillId="0" borderId="54" xfId="0" applyNumberFormat="1" applyFont="1" applyBorder="1"/>
    <xf numFmtId="2" fontId="7" fillId="0" borderId="30" xfId="0" applyNumberFormat="1" applyFont="1" applyBorder="1"/>
    <xf numFmtId="0" fontId="4" fillId="0" borderId="0" xfId="0" applyFont="1" applyAlignment="1">
      <alignment wrapText="1"/>
    </xf>
    <xf numFmtId="2" fontId="12" fillId="2" borderId="3" xfId="0" applyNumberFormat="1" applyFont="1" applyFill="1" applyBorder="1" applyAlignment="1">
      <alignment horizontal="right"/>
    </xf>
    <xf numFmtId="2" fontId="12" fillId="2" borderId="37" xfId="0" applyNumberFormat="1" applyFont="1" applyFill="1" applyBorder="1"/>
    <xf numFmtId="2" fontId="12" fillId="2" borderId="26" xfId="0" applyNumberFormat="1" applyFont="1" applyFill="1" applyBorder="1"/>
    <xf numFmtId="2" fontId="12" fillId="2" borderId="27" xfId="0" applyNumberFormat="1" applyFont="1" applyFill="1" applyBorder="1"/>
    <xf numFmtId="49" fontId="10" fillId="2" borderId="37" xfId="0" applyNumberFormat="1" applyFont="1" applyFill="1" applyBorder="1"/>
    <xf numFmtId="2" fontId="10" fillId="2" borderId="27" xfId="0" applyNumberFormat="1" applyFont="1" applyFill="1" applyBorder="1" applyAlignment="1">
      <alignment horizontal="right"/>
    </xf>
    <xf numFmtId="49" fontId="13" fillId="0" borderId="44" xfId="0" applyNumberFormat="1" applyFont="1" applyBorder="1"/>
    <xf numFmtId="2" fontId="13" fillId="0" borderId="21" xfId="0" applyNumberFormat="1" applyFont="1" applyBorder="1" applyAlignment="1">
      <alignment horizontal="right"/>
    </xf>
    <xf numFmtId="2" fontId="13" fillId="0" borderId="22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right"/>
    </xf>
    <xf numFmtId="49" fontId="12" fillId="0" borderId="17" xfId="0" applyNumberFormat="1" applyFont="1" applyBorder="1"/>
    <xf numFmtId="2" fontId="4" fillId="0" borderId="0" xfId="0" applyNumberFormat="1" applyFont="1" applyAlignment="1">
      <alignment horizontal="right"/>
    </xf>
    <xf numFmtId="49" fontId="12" fillId="0" borderId="57" xfId="0" applyNumberFormat="1" applyFont="1" applyBorder="1"/>
    <xf numFmtId="2" fontId="12" fillId="0" borderId="11" xfId="0" applyNumberFormat="1" applyFont="1" applyBorder="1" applyAlignment="1">
      <alignment horizontal="right"/>
    </xf>
    <xf numFmtId="2" fontId="12" fillId="0" borderId="23" xfId="0" applyNumberFormat="1" applyFont="1" applyBorder="1" applyAlignment="1">
      <alignment horizontal="right"/>
    </xf>
    <xf numFmtId="2" fontId="12" fillId="2" borderId="44" xfId="0" applyNumberFormat="1" applyFont="1" applyFill="1" applyBorder="1"/>
    <xf numFmtId="2" fontId="12" fillId="0" borderId="4" xfId="0" applyNumberFormat="1" applyFont="1" applyBorder="1" applyAlignment="1">
      <alignment horizontal="right"/>
    </xf>
    <xf numFmtId="2" fontId="4" fillId="0" borderId="32" xfId="0" applyNumberFormat="1" applyFont="1" applyBorder="1" applyAlignment="1">
      <alignment horizontal="right"/>
    </xf>
    <xf numFmtId="2" fontId="12" fillId="0" borderId="21" xfId="0" applyNumberFormat="1" applyFont="1" applyBorder="1" applyAlignment="1">
      <alignment horizontal="right"/>
    </xf>
    <xf numFmtId="2" fontId="12" fillId="0" borderId="22" xfId="0" applyNumberFormat="1" applyFont="1" applyBorder="1" applyAlignment="1">
      <alignment horizontal="right"/>
    </xf>
    <xf numFmtId="2" fontId="12" fillId="2" borderId="45" xfId="0" applyNumberFormat="1" applyFont="1" applyFill="1" applyBorder="1"/>
    <xf numFmtId="2" fontId="7" fillId="0" borderId="12" xfId="0" applyNumberFormat="1" applyFont="1" applyBorder="1"/>
    <xf numFmtId="2" fontId="4" fillId="0" borderId="3" xfId="0" applyNumberFormat="1" applyFont="1" applyBorder="1" applyAlignment="1">
      <alignment horizontal="right"/>
    </xf>
    <xf numFmtId="2" fontId="7" fillId="0" borderId="21" xfId="0" applyNumberFormat="1" applyFont="1" applyBorder="1" applyAlignment="1">
      <alignment horizontal="right"/>
    </xf>
    <xf numFmtId="0" fontId="4" fillId="0" borderId="18" xfId="0" applyFont="1" applyBorder="1"/>
    <xf numFmtId="0" fontId="2" fillId="0" borderId="19" xfId="0" applyFont="1" applyBorder="1"/>
    <xf numFmtId="0" fontId="2" fillId="0" borderId="35" xfId="0" applyFont="1" applyBorder="1"/>
    <xf numFmtId="49" fontId="12" fillId="2" borderId="37" xfId="0" applyNumberFormat="1" applyFont="1" applyFill="1" applyBorder="1"/>
    <xf numFmtId="2" fontId="12" fillId="0" borderId="26" xfId="0" applyNumberFormat="1" applyFont="1" applyBorder="1" applyAlignment="1">
      <alignment horizontal="right"/>
    </xf>
    <xf numFmtId="2" fontId="12" fillId="0" borderId="27" xfId="0" applyNumberFormat="1" applyFont="1" applyBorder="1" applyAlignment="1">
      <alignment horizontal="right"/>
    </xf>
    <xf numFmtId="2" fontId="12" fillId="0" borderId="24" xfId="0" applyNumberFormat="1" applyFont="1" applyBorder="1" applyAlignment="1">
      <alignment horizontal="right"/>
    </xf>
    <xf numFmtId="2" fontId="12" fillId="0" borderId="29" xfId="0" applyNumberFormat="1" applyFont="1" applyBorder="1" applyAlignment="1">
      <alignment horizontal="right"/>
    </xf>
    <xf numFmtId="2" fontId="13" fillId="2" borderId="45" xfId="0" applyNumberFormat="1" applyFont="1" applyFill="1" applyBorder="1"/>
    <xf numFmtId="2" fontId="12" fillId="2" borderId="13" xfId="0" applyNumberFormat="1" applyFont="1" applyFill="1" applyBorder="1"/>
    <xf numFmtId="2" fontId="13" fillId="0" borderId="45" xfId="0" applyNumberFormat="1" applyFont="1" applyBorder="1"/>
    <xf numFmtId="2" fontId="12" fillId="0" borderId="45" xfId="0" applyNumberFormat="1" applyFont="1" applyBorder="1"/>
    <xf numFmtId="2" fontId="12" fillId="2" borderId="4" xfId="0" applyNumberFormat="1" applyFont="1" applyFill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7" fillId="2" borderId="11" xfId="0" applyNumberFormat="1" applyFont="1" applyFill="1" applyBorder="1" applyAlignment="1">
      <alignment horizontal="right"/>
    </xf>
    <xf numFmtId="0" fontId="7" fillId="2" borderId="17" xfId="0" applyFont="1" applyFill="1" applyBorder="1"/>
    <xf numFmtId="2" fontId="7" fillId="2" borderId="13" xfId="0" applyNumberFormat="1" applyFont="1" applyFill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0" fontId="7" fillId="2" borderId="57" xfId="0" applyFont="1" applyFill="1" applyBorder="1"/>
    <xf numFmtId="2" fontId="7" fillId="2" borderId="24" xfId="0" applyNumberFormat="1" applyFont="1" applyFill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2" fontId="7" fillId="0" borderId="29" xfId="0" applyNumberFormat="1" applyFont="1" applyBorder="1" applyAlignment="1">
      <alignment horizontal="right"/>
    </xf>
    <xf numFmtId="0" fontId="7" fillId="2" borderId="49" xfId="0" applyFont="1" applyFill="1" applyBorder="1"/>
    <xf numFmtId="2" fontId="7" fillId="2" borderId="35" xfId="0" applyNumberFormat="1" applyFont="1" applyFill="1" applyBorder="1" applyAlignment="1">
      <alignment horizontal="right"/>
    </xf>
    <xf numFmtId="2" fontId="7" fillId="0" borderId="35" xfId="0" applyNumberFormat="1" applyFont="1" applyBorder="1" applyAlignment="1">
      <alignment horizontal="right"/>
    </xf>
    <xf numFmtId="2" fontId="7" fillId="0" borderId="36" xfId="0" applyNumberFormat="1" applyFont="1" applyBorder="1" applyAlignment="1">
      <alignment horizontal="right"/>
    </xf>
    <xf numFmtId="2" fontId="12" fillId="2" borderId="21" xfId="0" applyNumberFormat="1" applyFont="1" applyFill="1" applyBorder="1" applyAlignment="1">
      <alignment horizontal="right"/>
    </xf>
    <xf numFmtId="2" fontId="12" fillId="2" borderId="22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2" fontId="7" fillId="0" borderId="22" xfId="0" applyNumberFormat="1" applyFont="1" applyBorder="1" applyAlignment="1">
      <alignment horizontal="right"/>
    </xf>
    <xf numFmtId="49" fontId="12" fillId="2" borderId="46" xfId="0" applyNumberFormat="1" applyFont="1" applyFill="1" applyBorder="1"/>
    <xf numFmtId="2" fontId="7" fillId="0" borderId="11" xfId="0" applyNumberFormat="1" applyFont="1" applyBorder="1" applyAlignment="1">
      <alignment horizontal="right"/>
    </xf>
    <xf numFmtId="49" fontId="10" fillId="2" borderId="0" xfId="0" applyNumberFormat="1" applyFont="1" applyFill="1"/>
    <xf numFmtId="2" fontId="7" fillId="0" borderId="33" xfId="0" applyNumberFormat="1" applyFont="1" applyBorder="1" applyAlignment="1">
      <alignment horizontal="right"/>
    </xf>
    <xf numFmtId="2" fontId="7" fillId="0" borderId="58" xfId="0" applyNumberFormat="1" applyFont="1" applyBorder="1" applyAlignment="1">
      <alignment horizontal="right"/>
    </xf>
    <xf numFmtId="2" fontId="12" fillId="2" borderId="59" xfId="0" applyNumberFormat="1" applyFont="1" applyFill="1" applyBorder="1"/>
    <xf numFmtId="2" fontId="12" fillId="2" borderId="60" xfId="0" applyNumberFormat="1" applyFont="1" applyFill="1" applyBorder="1" applyAlignment="1">
      <alignment horizontal="right"/>
    </xf>
    <xf numFmtId="2" fontId="7" fillId="2" borderId="14" xfId="0" applyNumberFormat="1" applyFont="1" applyFill="1" applyBorder="1" applyAlignment="1">
      <alignment horizontal="right"/>
    </xf>
    <xf numFmtId="2" fontId="9" fillId="2" borderId="0" xfId="0" applyNumberFormat="1" applyFont="1" applyFill="1"/>
    <xf numFmtId="2" fontId="10" fillId="2" borderId="38" xfId="0" applyNumberFormat="1" applyFont="1" applyFill="1" applyBorder="1"/>
    <xf numFmtId="2" fontId="10" fillId="2" borderId="3" xfId="0" applyNumberFormat="1" applyFont="1" applyFill="1" applyBorder="1" applyAlignment="1">
      <alignment horizontal="right"/>
    </xf>
    <xf numFmtId="0" fontId="7" fillId="0" borderId="49" xfId="0" applyFont="1" applyBorder="1"/>
    <xf numFmtId="2" fontId="7" fillId="2" borderId="36" xfId="0" applyNumberFormat="1" applyFont="1" applyFill="1" applyBorder="1" applyAlignment="1">
      <alignment horizontal="right"/>
    </xf>
    <xf numFmtId="49" fontId="12" fillId="2" borderId="21" xfId="0" applyNumberFormat="1" applyFont="1" applyFill="1" applyBorder="1"/>
    <xf numFmtId="49" fontId="12" fillId="2" borderId="22" xfId="0" applyNumberFormat="1" applyFont="1" applyFill="1" applyBorder="1"/>
    <xf numFmtId="2" fontId="8" fillId="0" borderId="0" xfId="0" applyNumberFormat="1" applyFont="1"/>
    <xf numFmtId="2" fontId="7" fillId="2" borderId="4" xfId="0" applyNumberFormat="1" applyFont="1" applyFill="1" applyBorder="1" applyAlignment="1">
      <alignment horizontal="right"/>
    </xf>
    <xf numFmtId="2" fontId="7" fillId="2" borderId="5" xfId="0" applyNumberFormat="1" applyFont="1" applyFill="1" applyBorder="1" applyAlignment="1">
      <alignment horizontal="right"/>
    </xf>
    <xf numFmtId="49" fontId="18" fillId="2" borderId="17" xfId="0" applyNumberFormat="1" applyFont="1" applyFill="1" applyBorder="1"/>
    <xf numFmtId="2" fontId="18" fillId="2" borderId="13" xfId="0" applyNumberFormat="1" applyFont="1" applyFill="1" applyBorder="1" applyAlignment="1">
      <alignment horizontal="right"/>
    </xf>
    <xf numFmtId="2" fontId="10" fillId="0" borderId="34" xfId="0" applyNumberFormat="1" applyFont="1" applyBorder="1"/>
    <xf numFmtId="49" fontId="10" fillId="2" borderId="15" xfId="0" applyNumberFormat="1" applyFont="1" applyFill="1" applyBorder="1"/>
    <xf numFmtId="2" fontId="7" fillId="2" borderId="6" xfId="0" applyNumberFormat="1" applyFont="1" applyFill="1" applyBorder="1"/>
    <xf numFmtId="2" fontId="7" fillId="2" borderId="7" xfId="0" applyNumberFormat="1" applyFont="1" applyFill="1" applyBorder="1"/>
    <xf numFmtId="0" fontId="19" fillId="0" borderId="0" xfId="0" applyFont="1" applyAlignment="1">
      <alignment horizontal="left"/>
    </xf>
    <xf numFmtId="2" fontId="7" fillId="2" borderId="25" xfId="0" applyNumberFormat="1" applyFont="1" applyFill="1" applyBorder="1"/>
    <xf numFmtId="2" fontId="7" fillId="2" borderId="26" xfId="0" applyNumberFormat="1" applyFont="1" applyFill="1" applyBorder="1"/>
    <xf numFmtId="49" fontId="12" fillId="2" borderId="12" xfId="0" applyNumberFormat="1" applyFont="1" applyFill="1" applyBorder="1"/>
    <xf numFmtId="49" fontId="12" fillId="2" borderId="10" xfId="0" applyNumberFormat="1" applyFont="1" applyFill="1" applyBorder="1"/>
    <xf numFmtId="2" fontId="10" fillId="0" borderId="0" xfId="0" applyNumberFormat="1" applyFont="1"/>
    <xf numFmtId="2" fontId="12" fillId="0" borderId="0" xfId="0" applyNumberFormat="1" applyFont="1"/>
    <xf numFmtId="2" fontId="7" fillId="0" borderId="50" xfId="0" applyNumberFormat="1" applyFont="1" applyBorder="1" applyAlignment="1">
      <alignment horizontal="right"/>
    </xf>
    <xf numFmtId="2" fontId="7" fillId="0" borderId="51" xfId="0" applyNumberFormat="1" applyFont="1" applyBorder="1" applyAlignment="1">
      <alignment horizontal="right"/>
    </xf>
    <xf numFmtId="2" fontId="12" fillId="0" borderId="38" xfId="0" applyNumberFormat="1" applyFont="1" applyBorder="1"/>
    <xf numFmtId="2" fontId="12" fillId="0" borderId="32" xfId="0" applyNumberFormat="1" applyFont="1" applyBorder="1"/>
    <xf numFmtId="2" fontId="12" fillId="0" borderId="3" xfId="0" applyNumberFormat="1" applyFont="1" applyBorder="1"/>
    <xf numFmtId="2" fontId="7" fillId="2" borderId="46" xfId="0" applyNumberFormat="1" applyFont="1" applyFill="1" applyBorder="1"/>
    <xf numFmtId="2" fontId="12" fillId="0" borderId="49" xfId="0" applyNumberFormat="1" applyFont="1" applyBorder="1"/>
    <xf numFmtId="2" fontId="12" fillId="0" borderId="35" xfId="0" applyNumberFormat="1" applyFont="1" applyBorder="1" applyAlignment="1">
      <alignment horizontal="right"/>
    </xf>
    <xf numFmtId="2" fontId="12" fillId="2" borderId="35" xfId="0" applyNumberFormat="1" applyFont="1" applyFill="1" applyBorder="1" applyAlignment="1">
      <alignment horizontal="right"/>
    </xf>
    <xf numFmtId="2" fontId="12" fillId="2" borderId="36" xfId="0" applyNumberFormat="1" applyFont="1" applyFill="1" applyBorder="1" applyAlignment="1">
      <alignment horizontal="right"/>
    </xf>
    <xf numFmtId="2" fontId="17" fillId="2" borderId="35" xfId="0" applyNumberFormat="1" applyFont="1" applyFill="1" applyBorder="1"/>
    <xf numFmtId="2" fontId="2" fillId="2" borderId="35" xfId="0" applyNumberFormat="1" applyFont="1" applyFill="1" applyBorder="1"/>
    <xf numFmtId="2" fontId="2" fillId="0" borderId="34" xfId="0" applyNumberFormat="1" applyFont="1" applyBorder="1"/>
    <xf numFmtId="2" fontId="7" fillId="2" borderId="17" xfId="0" applyNumberFormat="1" applyFont="1" applyFill="1" applyBorder="1"/>
    <xf numFmtId="2" fontId="7" fillId="2" borderId="0" xfId="0" applyNumberFormat="1" applyFont="1" applyFill="1"/>
    <xf numFmtId="2" fontId="12" fillId="2" borderId="21" xfId="0" applyNumberFormat="1" applyFont="1" applyFill="1" applyBorder="1"/>
    <xf numFmtId="2" fontId="12" fillId="2" borderId="22" xfId="0" applyNumberFormat="1" applyFont="1" applyFill="1" applyBorder="1"/>
    <xf numFmtId="0" fontId="7" fillId="0" borderId="61" xfId="0" applyFont="1" applyBorder="1"/>
    <xf numFmtId="0" fontId="7" fillId="0" borderId="62" xfId="0" applyFont="1" applyBorder="1"/>
    <xf numFmtId="0" fontId="7" fillId="0" borderId="63" xfId="0" applyFont="1" applyBorder="1"/>
    <xf numFmtId="2" fontId="7" fillId="2" borderId="45" xfId="0" applyNumberFormat="1" applyFont="1" applyFill="1" applyBorder="1"/>
    <xf numFmtId="0" fontId="2" fillId="0" borderId="64" xfId="0" applyFont="1" applyBorder="1"/>
    <xf numFmtId="2" fontId="2" fillId="0" borderId="64" xfId="0" applyNumberFormat="1" applyFont="1" applyBorder="1"/>
    <xf numFmtId="2" fontId="12" fillId="2" borderId="17" xfId="0" applyNumberFormat="1" applyFont="1" applyFill="1" applyBorder="1"/>
    <xf numFmtId="0" fontId="7" fillId="0" borderId="65" xfId="0" applyFont="1" applyBorder="1"/>
    <xf numFmtId="0" fontId="7" fillId="0" borderId="66" xfId="0" applyFont="1" applyBorder="1"/>
    <xf numFmtId="2" fontId="20" fillId="2" borderId="45" xfId="0" applyNumberFormat="1" applyFont="1" applyFill="1" applyBorder="1"/>
    <xf numFmtId="49" fontId="12" fillId="2" borderId="0" xfId="0" applyNumberFormat="1" applyFont="1" applyFill="1"/>
    <xf numFmtId="2" fontId="4" fillId="0" borderId="31" xfId="0" applyNumberFormat="1" applyFont="1" applyBorder="1"/>
    <xf numFmtId="2" fontId="7" fillId="0" borderId="31" xfId="0" applyNumberFormat="1" applyFont="1" applyBorder="1"/>
    <xf numFmtId="2" fontId="7" fillId="4" borderId="67" xfId="0" applyNumberFormat="1" applyFont="1" applyFill="1" applyBorder="1" applyAlignment="1">
      <alignment horizontal="right"/>
    </xf>
    <xf numFmtId="2" fontId="9" fillId="0" borderId="68" xfId="0" applyNumberFormat="1" applyFont="1" applyBorder="1"/>
    <xf numFmtId="2" fontId="7" fillId="0" borderId="68" xfId="0" applyNumberFormat="1" applyFont="1" applyBorder="1"/>
    <xf numFmtId="2" fontId="21" fillId="0" borderId="38" xfId="0" applyNumberFormat="1" applyFont="1" applyBorder="1"/>
    <xf numFmtId="0" fontId="22" fillId="2" borderId="69" xfId="0" applyFont="1" applyFill="1" applyBorder="1"/>
    <xf numFmtId="0" fontId="22" fillId="2" borderId="70" xfId="0" applyFont="1" applyFill="1" applyBorder="1"/>
    <xf numFmtId="0" fontId="22" fillId="2" borderId="71" xfId="0" applyFont="1" applyFill="1" applyBorder="1"/>
    <xf numFmtId="2" fontId="12" fillId="0" borderId="44" xfId="0" applyNumberFormat="1" applyFont="1" applyBorder="1"/>
    <xf numFmtId="0" fontId="23" fillId="2" borderId="0" xfId="0" applyFont="1" applyFill="1"/>
    <xf numFmtId="2" fontId="12" fillId="2" borderId="50" xfId="0" applyNumberFormat="1" applyFont="1" applyFill="1" applyBorder="1" applyAlignment="1">
      <alignment horizontal="right" wrapText="1"/>
    </xf>
    <xf numFmtId="2" fontId="12" fillId="2" borderId="33" xfId="0" applyNumberFormat="1" applyFont="1" applyFill="1" applyBorder="1" applyAlignment="1">
      <alignment horizontal="right"/>
    </xf>
    <xf numFmtId="2" fontId="12" fillId="2" borderId="58" xfId="0" applyNumberFormat="1" applyFont="1" applyFill="1" applyBorder="1" applyAlignment="1">
      <alignment horizontal="right"/>
    </xf>
    <xf numFmtId="0" fontId="24" fillId="0" borderId="0" xfId="0" applyFont="1"/>
    <xf numFmtId="2" fontId="15" fillId="0" borderId="37" xfId="0" applyNumberFormat="1" applyFont="1" applyBorder="1"/>
    <xf numFmtId="2" fontId="12" fillId="2" borderId="11" xfId="0" applyNumberFormat="1" applyFont="1" applyFill="1" applyBorder="1"/>
    <xf numFmtId="2" fontId="10" fillId="2" borderId="50" xfId="0" applyNumberFormat="1" applyFont="1" applyFill="1" applyBorder="1" applyAlignment="1">
      <alignment horizontal="right"/>
    </xf>
    <xf numFmtId="2" fontId="10" fillId="2" borderId="51" xfId="0" applyNumberFormat="1" applyFont="1" applyFill="1" applyBorder="1" applyAlignment="1">
      <alignment horizontal="right"/>
    </xf>
    <xf numFmtId="0" fontId="25" fillId="2" borderId="0" xfId="0" applyFont="1" applyFill="1"/>
    <xf numFmtId="2" fontId="10" fillId="2" borderId="32" xfId="0" applyNumberFormat="1" applyFont="1" applyFill="1" applyBorder="1" applyAlignment="1">
      <alignment horizontal="right"/>
    </xf>
    <xf numFmtId="2" fontId="12" fillId="0" borderId="37" xfId="0" applyNumberFormat="1" applyFont="1" applyBorder="1"/>
    <xf numFmtId="2" fontId="12" fillId="0" borderId="34" xfId="0" applyNumberFormat="1" applyFont="1" applyBorder="1" applyAlignment="1">
      <alignment horizontal="right"/>
    </xf>
    <xf numFmtId="2" fontId="12" fillId="2" borderId="5" xfId="0" applyNumberFormat="1" applyFont="1" applyFill="1" applyBorder="1" applyAlignment="1">
      <alignment horizontal="right"/>
    </xf>
    <xf numFmtId="0" fontId="2" fillId="0" borderId="44" xfId="0" applyFont="1" applyBorder="1"/>
    <xf numFmtId="0" fontId="2" fillId="0" borderId="4" xfId="0" applyFont="1" applyBorder="1"/>
    <xf numFmtId="0" fontId="2" fillId="0" borderId="5" xfId="0" applyFont="1" applyBorder="1"/>
    <xf numFmtId="0" fontId="26" fillId="0" borderId="72" xfId="0" applyFont="1" applyBorder="1"/>
    <xf numFmtId="0" fontId="2" fillId="0" borderId="45" xfId="0" applyFont="1" applyBorder="1"/>
    <xf numFmtId="2" fontId="7" fillId="4" borderId="73" xfId="0" applyNumberFormat="1" applyFont="1" applyFill="1" applyBorder="1" applyAlignment="1">
      <alignment horizontal="right"/>
    </xf>
    <xf numFmtId="2" fontId="7" fillId="0" borderId="44" xfId="0" applyNumberFormat="1" applyFont="1" applyBorder="1"/>
    <xf numFmtId="2" fontId="12" fillId="2" borderId="2" xfId="0" applyNumberFormat="1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2" fontId="7" fillId="4" borderId="74" xfId="0" applyNumberFormat="1" applyFont="1" applyFill="1" applyBorder="1" applyAlignment="1">
      <alignment horizontal="right"/>
    </xf>
    <xf numFmtId="0" fontId="27" fillId="0" borderId="0" xfId="0" applyFont="1"/>
    <xf numFmtId="0" fontId="7" fillId="0" borderId="75" xfId="0" applyFont="1" applyBorder="1"/>
    <xf numFmtId="0" fontId="7" fillId="0" borderId="71" xfId="0" applyFont="1" applyBorder="1"/>
    <xf numFmtId="2" fontId="10" fillId="2" borderId="0" xfId="0" applyNumberFormat="1" applyFont="1" applyFill="1" applyAlignment="1">
      <alignment horizontal="right"/>
    </xf>
    <xf numFmtId="2" fontId="7" fillId="4" borderId="76" xfId="0" applyNumberFormat="1" applyFont="1" applyFill="1" applyBorder="1" applyAlignment="1">
      <alignment horizontal="right"/>
    </xf>
    <xf numFmtId="2" fontId="2" fillId="0" borderId="54" xfId="0" applyNumberFormat="1" applyFont="1" applyBorder="1"/>
    <xf numFmtId="2" fontId="2" fillId="0" borderId="30" xfId="0" applyNumberFormat="1" applyFont="1" applyBorder="1"/>
    <xf numFmtId="0" fontId="7" fillId="0" borderId="26" xfId="0" applyFont="1" applyBorder="1"/>
    <xf numFmtId="0" fontId="2" fillId="0" borderId="37" xfId="0" applyFont="1" applyBorder="1"/>
    <xf numFmtId="2" fontId="7" fillId="2" borderId="0" xfId="0" applyNumberFormat="1" applyFont="1" applyFill="1" applyAlignment="1">
      <alignment horizontal="right"/>
    </xf>
    <xf numFmtId="2" fontId="10" fillId="2" borderId="0" xfId="0" applyNumberFormat="1" applyFont="1" applyFill="1"/>
    <xf numFmtId="2" fontId="28" fillId="2" borderId="30" xfId="0" applyNumberFormat="1" applyFont="1" applyFill="1" applyBorder="1"/>
    <xf numFmtId="2" fontId="2" fillId="2" borderId="30" xfId="0" applyNumberFormat="1" applyFont="1" applyFill="1" applyBorder="1"/>
    <xf numFmtId="2" fontId="12" fillId="2" borderId="12" xfId="0" applyNumberFormat="1" applyFont="1" applyFill="1" applyBorder="1"/>
    <xf numFmtId="2" fontId="12" fillId="2" borderId="10" xfId="0" applyNumberFormat="1" applyFont="1" applyFill="1" applyBorder="1"/>
    <xf numFmtId="2" fontId="29" fillId="2" borderId="44" xfId="0" applyNumberFormat="1" applyFont="1" applyFill="1" applyBorder="1"/>
    <xf numFmtId="0" fontId="15" fillId="0" borderId="17" xfId="0" applyFont="1" applyBorder="1"/>
    <xf numFmtId="2" fontId="15" fillId="0" borderId="13" xfId="0" applyNumberFormat="1" applyFont="1" applyBorder="1" applyAlignment="1">
      <alignment horizontal="right"/>
    </xf>
    <xf numFmtId="2" fontId="15" fillId="0" borderId="14" xfId="0" applyNumberFormat="1" applyFont="1" applyBorder="1" applyAlignment="1">
      <alignment horizontal="right"/>
    </xf>
    <xf numFmtId="49" fontId="13" fillId="2" borderId="17" xfId="0" applyNumberFormat="1" applyFont="1" applyFill="1" applyBorder="1"/>
    <xf numFmtId="2" fontId="13" fillId="0" borderId="13" xfId="0" applyNumberFormat="1" applyFont="1" applyBorder="1" applyAlignment="1">
      <alignment horizontal="right"/>
    </xf>
    <xf numFmtId="2" fontId="13" fillId="0" borderId="14" xfId="0" applyNumberFormat="1" applyFont="1" applyBorder="1" applyAlignment="1">
      <alignment horizontal="right"/>
    </xf>
    <xf numFmtId="49" fontId="13" fillId="2" borderId="57" xfId="0" applyNumberFormat="1" applyFont="1" applyFill="1" applyBorder="1"/>
    <xf numFmtId="2" fontId="13" fillId="0" borderId="24" xfId="0" applyNumberFormat="1" applyFont="1" applyBorder="1" applyAlignment="1">
      <alignment horizontal="right"/>
    </xf>
    <xf numFmtId="2" fontId="13" fillId="0" borderId="29" xfId="0" applyNumberFormat="1" applyFont="1" applyBorder="1" applyAlignment="1">
      <alignment horizontal="right"/>
    </xf>
    <xf numFmtId="2" fontId="13" fillId="0" borderId="10" xfId="0" applyNumberFormat="1" applyFont="1" applyBorder="1" applyAlignment="1">
      <alignment horizontal="right"/>
    </xf>
    <xf numFmtId="2" fontId="13" fillId="2" borderId="49" xfId="0" applyNumberFormat="1" applyFont="1" applyFill="1" applyBorder="1"/>
    <xf numFmtId="2" fontId="13" fillId="2" borderId="20" xfId="0" applyNumberFormat="1" applyFont="1" applyFill="1" applyBorder="1" applyAlignment="1">
      <alignment horizontal="right"/>
    </xf>
    <xf numFmtId="2" fontId="15" fillId="2" borderId="20" xfId="0" applyNumberFormat="1" applyFont="1" applyFill="1" applyBorder="1"/>
    <xf numFmtId="2" fontId="15" fillId="0" borderId="35" xfId="0" applyNumberFormat="1" applyFont="1" applyBorder="1"/>
    <xf numFmtId="2" fontId="13" fillId="0" borderId="35" xfId="0" applyNumberFormat="1" applyFont="1" applyBorder="1" applyAlignment="1">
      <alignment horizontal="right"/>
    </xf>
    <xf numFmtId="2" fontId="7" fillId="0" borderId="21" xfId="0" applyNumberFormat="1" applyFont="1" applyBorder="1"/>
    <xf numFmtId="2" fontId="7" fillId="0" borderId="22" xfId="0" applyNumberFormat="1" applyFont="1" applyBorder="1"/>
    <xf numFmtId="2" fontId="12" fillId="2" borderId="49" xfId="0" applyNumberFormat="1" applyFont="1" applyFill="1" applyBorder="1"/>
    <xf numFmtId="2" fontId="12" fillId="2" borderId="20" xfId="0" applyNumberFormat="1" applyFont="1" applyFill="1" applyBorder="1" applyAlignment="1">
      <alignment horizontal="right"/>
    </xf>
    <xf numFmtId="49" fontId="7" fillId="0" borderId="17" xfId="0" applyNumberFormat="1" applyFont="1" applyBorder="1"/>
    <xf numFmtId="2" fontId="7" fillId="0" borderId="13" xfId="0" applyNumberFormat="1" applyFont="1" applyBorder="1"/>
    <xf numFmtId="2" fontId="7" fillId="0" borderId="14" xfId="0" applyNumberFormat="1" applyFont="1" applyBorder="1"/>
    <xf numFmtId="2" fontId="13" fillId="2" borderId="17" xfId="0" applyNumberFormat="1" applyFont="1" applyFill="1" applyBorder="1"/>
    <xf numFmtId="2" fontId="7" fillId="0" borderId="17" xfId="0" applyNumberFormat="1" applyFont="1" applyBorder="1"/>
    <xf numFmtId="0" fontId="7" fillId="0" borderId="57" xfId="0" applyFont="1" applyBorder="1"/>
    <xf numFmtId="2" fontId="7" fillId="0" borderId="24" xfId="0" applyNumberFormat="1" applyFont="1" applyBorder="1"/>
    <xf numFmtId="2" fontId="7" fillId="0" borderId="29" xfId="0" applyNumberFormat="1" applyFont="1" applyBorder="1"/>
    <xf numFmtId="0" fontId="4" fillId="0" borderId="45" xfId="0" applyFont="1" applyBorder="1"/>
    <xf numFmtId="2" fontId="4" fillId="0" borderId="12" xfId="0" applyNumberFormat="1" applyFont="1" applyBorder="1" applyAlignment="1">
      <alignment horizontal="right"/>
    </xf>
    <xf numFmtId="0" fontId="7" fillId="2" borderId="37" xfId="0" applyFont="1" applyFill="1" applyBorder="1"/>
    <xf numFmtId="2" fontId="12" fillId="2" borderId="14" xfId="0" applyNumberFormat="1" applyFont="1" applyFill="1" applyBorder="1"/>
    <xf numFmtId="2" fontId="7" fillId="0" borderId="9" xfId="0" applyNumberFormat="1" applyFont="1" applyBorder="1"/>
    <xf numFmtId="2" fontId="12" fillId="2" borderId="57" xfId="0" applyNumberFormat="1" applyFont="1" applyFill="1" applyBorder="1"/>
    <xf numFmtId="2" fontId="12" fillId="2" borderId="24" xfId="0" applyNumberFormat="1" applyFont="1" applyFill="1" applyBorder="1"/>
    <xf numFmtId="2" fontId="12" fillId="2" borderId="29" xfId="0" applyNumberFormat="1" applyFont="1" applyFill="1" applyBorder="1"/>
    <xf numFmtId="2" fontId="10" fillId="2" borderId="37" xfId="0" applyNumberFormat="1" applyFont="1" applyFill="1" applyBorder="1"/>
    <xf numFmtId="2" fontId="13" fillId="0" borderId="17" xfId="0" applyNumberFormat="1" applyFont="1" applyBorder="1"/>
    <xf numFmtId="2" fontId="13" fillId="0" borderId="13" xfId="0" applyNumberFormat="1" applyFont="1" applyBorder="1"/>
    <xf numFmtId="0" fontId="8" fillId="0" borderId="0" xfId="0" applyFont="1" applyAlignment="1">
      <alignment vertical="center" wrapText="1"/>
    </xf>
    <xf numFmtId="49" fontId="12" fillId="2" borderId="49" xfId="0" applyNumberFormat="1" applyFont="1" applyFill="1" applyBorder="1"/>
    <xf numFmtId="0" fontId="2" fillId="5" borderId="15" xfId="0" applyFont="1" applyFill="1" applyBorder="1"/>
    <xf numFmtId="0" fontId="2" fillId="5" borderId="7" xfId="0" applyFont="1" applyFill="1" applyBorder="1"/>
    <xf numFmtId="0" fontId="2" fillId="5" borderId="13" xfId="0" applyFont="1" applyFill="1" applyBorder="1"/>
    <xf numFmtId="2" fontId="7" fillId="2" borderId="20" xfId="0" applyNumberFormat="1" applyFont="1" applyFill="1" applyBorder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" fontId="2" fillId="5" borderId="13" xfId="0" applyNumberFormat="1" applyFont="1" applyFill="1" applyBorder="1"/>
    <xf numFmtId="0" fontId="7" fillId="0" borderId="77" xfId="0" applyFont="1" applyBorder="1"/>
    <xf numFmtId="2" fontId="4" fillId="0" borderId="38" xfId="0" applyNumberFormat="1" applyFont="1" applyBorder="1"/>
    <xf numFmtId="0" fontId="30" fillId="5" borderId="15" xfId="0" applyFont="1" applyFill="1" applyBorder="1" applyAlignment="1">
      <alignment horizontal="center"/>
    </xf>
    <xf numFmtId="2" fontId="2" fillId="5" borderId="13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13" xfId="0" applyFont="1" applyBorder="1"/>
    <xf numFmtId="0" fontId="7" fillId="6" borderId="13" xfId="0" applyFont="1" applyFill="1" applyBorder="1" applyAlignment="1">
      <alignment horizontal="center"/>
    </xf>
    <xf numFmtId="0" fontId="2" fillId="6" borderId="15" xfId="0" applyFont="1" applyFill="1" applyBorder="1"/>
    <xf numFmtId="0" fontId="2" fillId="6" borderId="13" xfId="0" applyFont="1" applyFill="1" applyBorder="1"/>
    <xf numFmtId="0" fontId="12" fillId="0" borderId="0" xfId="0" applyFont="1"/>
    <xf numFmtId="0" fontId="2" fillId="6" borderId="11" xfId="0" applyFont="1" applyFill="1" applyBorder="1"/>
    <xf numFmtId="0" fontId="14" fillId="0" borderId="0" xfId="0" applyFont="1"/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8" fillId="0" borderId="13" xfId="0" applyFont="1" applyBorder="1"/>
    <xf numFmtId="0" fontId="31" fillId="0" borderId="0" xfId="0" applyFont="1"/>
    <xf numFmtId="0" fontId="7" fillId="0" borderId="0" xfId="0" applyFont="1" applyAlignment="1">
      <alignment horizontal="right"/>
    </xf>
    <xf numFmtId="0" fontId="32" fillId="0" borderId="13" xfId="0" applyFont="1" applyBorder="1" applyAlignment="1">
      <alignment horizontal="right"/>
    </xf>
    <xf numFmtId="0" fontId="33" fillId="0" borderId="0" xfId="0" applyFont="1"/>
    <xf numFmtId="0" fontId="2" fillId="0" borderId="41" xfId="0" applyFont="1" applyBorder="1"/>
    <xf numFmtId="2" fontId="7" fillId="0" borderId="37" xfId="0" applyNumberFormat="1" applyFont="1" applyBorder="1"/>
    <xf numFmtId="2" fontId="7" fillId="0" borderId="26" xfId="0" applyNumberFormat="1" applyFont="1" applyBorder="1"/>
    <xf numFmtId="2" fontId="7" fillId="0" borderId="27" xfId="0" applyNumberFormat="1" applyFont="1" applyBorder="1"/>
    <xf numFmtId="2" fontId="13" fillId="2" borderId="11" xfId="0" applyNumberFormat="1" applyFont="1" applyFill="1" applyBorder="1" applyAlignment="1">
      <alignment horizontal="right"/>
    </xf>
    <xf numFmtId="2" fontId="13" fillId="2" borderId="13" xfId="0" applyNumberFormat="1" applyFont="1" applyFill="1" applyBorder="1" applyAlignment="1">
      <alignment horizontal="right"/>
    </xf>
    <xf numFmtId="49" fontId="13" fillId="2" borderId="49" xfId="0" applyNumberFormat="1" applyFont="1" applyFill="1" applyBorder="1"/>
    <xf numFmtId="2" fontId="7" fillId="0" borderId="57" xfId="0" applyNumberFormat="1" applyFont="1" applyBorder="1"/>
    <xf numFmtId="2" fontId="12" fillId="2" borderId="25" xfId="0" applyNumberFormat="1" applyFont="1" applyFill="1" applyBorder="1"/>
    <xf numFmtId="2" fontId="12" fillId="2" borderId="0" xfId="0" applyNumberFormat="1" applyFont="1" applyFill="1"/>
    <xf numFmtId="49" fontId="10" fillId="2" borderId="21" xfId="0" applyNumberFormat="1" applyFont="1" applyFill="1" applyBorder="1"/>
    <xf numFmtId="2" fontId="10" fillId="2" borderId="4" xfId="0" applyNumberFormat="1" applyFont="1" applyFill="1" applyBorder="1" applyAlignment="1">
      <alignment horizontal="right"/>
    </xf>
    <xf numFmtId="2" fontId="12" fillId="2" borderId="34" xfId="0" applyNumberFormat="1" applyFont="1" applyFill="1" applyBorder="1"/>
    <xf numFmtId="2" fontId="12" fillId="2" borderId="47" xfId="0" applyNumberFormat="1" applyFont="1" applyFill="1" applyBorder="1"/>
    <xf numFmtId="49" fontId="12" fillId="0" borderId="44" xfId="0" applyNumberFormat="1" applyFont="1" applyBorder="1"/>
    <xf numFmtId="0" fontId="7" fillId="0" borderId="13" xfId="0" applyFont="1" applyBorder="1"/>
    <xf numFmtId="0" fontId="7" fillId="0" borderId="7" xfId="0" applyFont="1" applyBorder="1"/>
    <xf numFmtId="2" fontId="7" fillId="0" borderId="11" xfId="0" applyNumberFormat="1" applyFont="1" applyBorder="1"/>
    <xf numFmtId="0" fontId="7" fillId="2" borderId="11" xfId="0" applyFont="1" applyFill="1" applyBorder="1"/>
    <xf numFmtId="2" fontId="13" fillId="2" borderId="44" xfId="0" applyNumberFormat="1" applyFont="1" applyFill="1" applyBorder="1"/>
    <xf numFmtId="2" fontId="7" fillId="0" borderId="35" xfId="0" applyNumberFormat="1" applyFont="1" applyBorder="1"/>
    <xf numFmtId="49" fontId="10" fillId="2" borderId="18" xfId="0" applyNumberFormat="1" applyFont="1" applyFill="1" applyBorder="1"/>
    <xf numFmtId="2" fontId="7" fillId="2" borderId="19" xfId="0" applyNumberFormat="1" applyFont="1" applyFill="1" applyBorder="1"/>
    <xf numFmtId="2" fontId="7" fillId="2" borderId="20" xfId="0" applyNumberFormat="1" applyFont="1" applyFill="1" applyBorder="1"/>
    <xf numFmtId="2" fontId="2" fillId="0" borderId="9" xfId="0" applyNumberFormat="1" applyFont="1" applyBorder="1"/>
    <xf numFmtId="49" fontId="12" fillId="2" borderId="57" xfId="0" applyNumberFormat="1" applyFont="1" applyFill="1" applyBorder="1"/>
    <xf numFmtId="2" fontId="12" fillId="2" borderId="24" xfId="0" applyNumberFormat="1" applyFont="1" applyFill="1" applyBorder="1" applyAlignment="1">
      <alignment horizontal="right"/>
    </xf>
    <xf numFmtId="2" fontId="12" fillId="2" borderId="29" xfId="0" applyNumberFormat="1" applyFont="1" applyFill="1" applyBorder="1" applyAlignment="1">
      <alignment horizontal="right"/>
    </xf>
    <xf numFmtId="2" fontId="12" fillId="0" borderId="48" xfId="0" applyNumberFormat="1" applyFont="1" applyBorder="1"/>
    <xf numFmtId="2" fontId="12" fillId="0" borderId="2" xfId="0" applyNumberFormat="1" applyFont="1" applyBorder="1"/>
    <xf numFmtId="2" fontId="12" fillId="0" borderId="1" xfId="0" applyNumberFormat="1" applyFont="1" applyBorder="1"/>
    <xf numFmtId="2" fontId="12" fillId="0" borderId="21" xfId="0" applyNumberFormat="1" applyFont="1" applyBorder="1"/>
    <xf numFmtId="2" fontId="12" fillId="0" borderId="17" xfId="0" applyNumberFormat="1" applyFont="1" applyBorder="1"/>
    <xf numFmtId="2" fontId="12" fillId="0" borderId="13" xfId="0" applyNumberFormat="1" applyFont="1" applyBorder="1"/>
    <xf numFmtId="2" fontId="7" fillId="4" borderId="12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2" fontId="7" fillId="0" borderId="4" xfId="0" applyNumberFormat="1" applyFont="1" applyBorder="1"/>
    <xf numFmtId="2" fontId="7" fillId="0" borderId="5" xfId="0" applyNumberFormat="1" applyFont="1" applyBorder="1"/>
    <xf numFmtId="2" fontId="12" fillId="0" borderId="78" xfId="0" applyNumberFormat="1" applyFont="1" applyBorder="1"/>
    <xf numFmtId="2" fontId="13" fillId="2" borderId="37" xfId="0" applyNumberFormat="1" applyFont="1" applyFill="1" applyBorder="1"/>
    <xf numFmtId="2" fontId="13" fillId="2" borderId="32" xfId="0" applyNumberFormat="1" applyFont="1" applyFill="1" applyBorder="1" applyAlignment="1">
      <alignment horizontal="right"/>
    </xf>
    <xf numFmtId="2" fontId="7" fillId="0" borderId="46" xfId="0" applyNumberFormat="1" applyFont="1" applyBorder="1"/>
    <xf numFmtId="2" fontId="12" fillId="0" borderId="57" xfId="0" applyNumberFormat="1" applyFont="1" applyBorder="1"/>
    <xf numFmtId="0" fontId="2" fillId="0" borderId="15" xfId="0" applyFont="1" applyBorder="1"/>
    <xf numFmtId="2" fontId="34" fillId="0" borderId="45" xfId="0" applyNumberFormat="1" applyFont="1" applyBorder="1"/>
    <xf numFmtId="2" fontId="2" fillId="0" borderId="13" xfId="0" applyNumberFormat="1" applyFont="1" applyBorder="1"/>
    <xf numFmtId="0" fontId="35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0" fontId="2" fillId="0" borderId="15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7" fillId="0" borderId="79" xfId="0" applyFont="1" applyBorder="1"/>
    <xf numFmtId="2" fontId="2" fillId="0" borderId="13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13" xfId="0" applyFont="1" applyFill="1" applyBorder="1" applyAlignment="1">
      <alignment horizontal="right"/>
    </xf>
    <xf numFmtId="0" fontId="2" fillId="6" borderId="13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2" fillId="7" borderId="13" xfId="0" applyFont="1" applyFill="1" applyBorder="1"/>
    <xf numFmtId="0" fontId="2" fillId="7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36" fillId="0" borderId="0" xfId="0" applyFont="1"/>
    <xf numFmtId="0" fontId="1" fillId="0" borderId="6" xfId="0" applyFont="1" applyBorder="1"/>
    <xf numFmtId="0" fontId="1" fillId="0" borderId="7" xfId="0" applyFont="1" applyBorder="1"/>
    <xf numFmtId="0" fontId="0" fillId="0" borderId="0" xfId="0"/>
    <xf numFmtId="49" fontId="10" fillId="2" borderId="0" xfId="0" applyNumberFormat="1" applyFont="1" applyFill="1"/>
    <xf numFmtId="2" fontId="10" fillId="2" borderId="0" xfId="0" applyNumberFormat="1" applyFont="1" applyFill="1"/>
    <xf numFmtId="0" fontId="2" fillId="5" borderId="15" xfId="0" applyFont="1" applyFill="1" applyBorder="1"/>
    <xf numFmtId="0" fontId="2" fillId="5" borderId="15" xfId="0" applyFont="1" applyFill="1" applyBorder="1" applyAlignment="1">
      <alignment horizontal="center"/>
    </xf>
    <xf numFmtId="0" fontId="30" fillId="5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.sk/" TargetMode="External"/><Relationship Id="rId3" Type="http://schemas.openxmlformats.org/officeDocument/2006/relationships/hyperlink" Target="http://t.sk/" TargetMode="External"/><Relationship Id="rId7" Type="http://schemas.openxmlformats.org/officeDocument/2006/relationships/hyperlink" Target="http://t.sk/" TargetMode="External"/><Relationship Id="rId2" Type="http://schemas.openxmlformats.org/officeDocument/2006/relationships/hyperlink" Target="http://t.sk/" TargetMode="External"/><Relationship Id="rId1" Type="http://schemas.openxmlformats.org/officeDocument/2006/relationships/hyperlink" Target="http://t.sk/" TargetMode="External"/><Relationship Id="rId6" Type="http://schemas.openxmlformats.org/officeDocument/2006/relationships/hyperlink" Target="http://t.sk/" TargetMode="External"/><Relationship Id="rId5" Type="http://schemas.openxmlformats.org/officeDocument/2006/relationships/hyperlink" Target="http://t.sk/" TargetMode="External"/><Relationship Id="rId4" Type="http://schemas.openxmlformats.org/officeDocument/2006/relationships/hyperlink" Target="http://t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J1079"/>
  <sheetViews>
    <sheetView workbookViewId="0"/>
  </sheetViews>
  <sheetFormatPr defaultColWidth="12.6640625" defaultRowHeight="15.75" customHeight="1" x14ac:dyDescent="0.25"/>
  <cols>
    <col min="1" max="1" width="15.33203125" customWidth="1"/>
    <col min="2" max="2" width="20" customWidth="1"/>
    <col min="8" max="8" width="14.21875" customWidth="1"/>
  </cols>
  <sheetData>
    <row r="1" spans="1:36" ht="15.75" customHeight="1" x14ac:dyDescent="0.25">
      <c r="A1" s="1" t="s">
        <v>1</v>
      </c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customHeight="1" x14ac:dyDescent="0.25">
      <c r="A2" s="5" t="s">
        <v>3</v>
      </c>
      <c r="B2" s="2"/>
      <c r="C2" s="4"/>
      <c r="D2" s="4"/>
      <c r="E2" s="4"/>
      <c r="F2" s="4"/>
      <c r="G2" s="4"/>
      <c r="H2" s="4" t="s">
        <v>1</v>
      </c>
      <c r="I2" s="4"/>
      <c r="J2" s="4"/>
      <c r="K2" s="4"/>
      <c r="L2" s="4"/>
      <c r="M2" s="4"/>
      <c r="N2" s="4"/>
      <c r="O2" s="4" t="s">
        <v>1</v>
      </c>
      <c r="P2" s="4"/>
      <c r="Q2" s="4"/>
      <c r="R2" s="4"/>
      <c r="S2" s="4"/>
      <c r="T2" s="4"/>
      <c r="U2" s="4"/>
      <c r="V2" s="4" t="s">
        <v>4</v>
      </c>
      <c r="W2" s="4"/>
      <c r="X2" s="4"/>
      <c r="Y2" s="4"/>
      <c r="Z2" s="4"/>
      <c r="AA2" s="4"/>
      <c r="AB2" s="4"/>
      <c r="AC2" s="4" t="s">
        <v>1</v>
      </c>
      <c r="AD2" s="4"/>
      <c r="AE2" s="4"/>
      <c r="AF2" s="4"/>
      <c r="AG2" s="4"/>
      <c r="AH2" s="4"/>
      <c r="AI2" s="4"/>
      <c r="AJ2" s="4"/>
    </row>
    <row r="3" spans="1:36" ht="15.75" customHeight="1" x14ac:dyDescent="0.25">
      <c r="A3" s="6" t="s">
        <v>5</v>
      </c>
      <c r="B3" s="7"/>
      <c r="C3" s="7"/>
      <c r="D3" s="7"/>
      <c r="E3" s="4"/>
      <c r="F3" s="4"/>
      <c r="G3" s="4"/>
      <c r="H3" s="6" t="s">
        <v>6</v>
      </c>
      <c r="I3" s="7"/>
      <c r="J3" s="7"/>
      <c r="K3" s="7"/>
      <c r="L3" s="7"/>
      <c r="M3" s="4"/>
      <c r="N3" s="4"/>
      <c r="O3" s="7" t="s">
        <v>7</v>
      </c>
      <c r="P3" s="7"/>
      <c r="Q3" s="7"/>
      <c r="R3" s="7"/>
      <c r="S3" s="7"/>
      <c r="T3" s="4"/>
      <c r="U3" s="4"/>
      <c r="V3" s="7" t="s">
        <v>8</v>
      </c>
      <c r="W3" s="7"/>
      <c r="X3" s="7"/>
      <c r="Y3" s="7"/>
      <c r="Z3" s="7"/>
      <c r="AA3" s="4"/>
      <c r="AB3" s="4"/>
      <c r="AC3" s="7" t="s">
        <v>9</v>
      </c>
      <c r="AD3" s="7"/>
      <c r="AE3" s="7"/>
      <c r="AF3" s="7"/>
      <c r="AG3" s="7"/>
      <c r="AH3" s="4"/>
      <c r="AI3" s="4"/>
      <c r="AJ3" s="4"/>
    </row>
    <row r="4" spans="1:36" ht="15.75" customHeight="1" x14ac:dyDescent="0.25">
      <c r="A4" s="8" t="s">
        <v>10</v>
      </c>
      <c r="B4" s="9"/>
      <c r="C4" s="10"/>
      <c r="D4" s="11">
        <f>B32+B53+B45+B57+B14</f>
        <v>1.7306776180698151</v>
      </c>
      <c r="E4" s="4"/>
      <c r="F4" s="4"/>
      <c r="G4" s="12"/>
      <c r="H4" s="13" t="s">
        <v>10</v>
      </c>
      <c r="I4" s="13"/>
      <c r="J4" s="10"/>
      <c r="K4" s="10"/>
      <c r="L4" s="11">
        <f>I13+I29+I47+I53+I40+I62</f>
        <v>1.55</v>
      </c>
      <c r="M4" s="4"/>
      <c r="N4" s="12"/>
      <c r="O4" s="13" t="s">
        <v>10</v>
      </c>
      <c r="P4" s="10"/>
      <c r="Q4" s="10"/>
      <c r="R4" s="10"/>
      <c r="S4" s="11">
        <f>P33+P52+P46+P16</f>
        <v>1.8099999999999998</v>
      </c>
      <c r="T4" s="4"/>
      <c r="U4" s="12"/>
      <c r="V4" s="13" t="s">
        <v>10</v>
      </c>
      <c r="W4" s="13"/>
      <c r="X4" s="10"/>
      <c r="Y4" s="10"/>
      <c r="Z4" s="11">
        <f>W26+W38+W48</f>
        <v>1.4299999999999997</v>
      </c>
      <c r="AA4" s="4"/>
      <c r="AB4" s="12"/>
      <c r="AC4" s="13" t="s">
        <v>10</v>
      </c>
      <c r="AD4" s="13"/>
      <c r="AE4" s="10"/>
      <c r="AF4" s="10"/>
      <c r="AG4" s="11">
        <f>AD25+AD51+AD38+AD44+AD35</f>
        <v>1.73</v>
      </c>
      <c r="AH4" s="4"/>
      <c r="AI4" s="4"/>
      <c r="AJ4" s="4"/>
    </row>
    <row r="5" spans="1:36" ht="15.75" customHeight="1" x14ac:dyDescent="0.25">
      <c r="A5" s="14" t="s">
        <v>11</v>
      </c>
      <c r="B5" s="13"/>
      <c r="C5" s="10"/>
      <c r="D5" s="15">
        <f>B66+B70+B55+B13+B18</f>
        <v>13.3</v>
      </c>
      <c r="E5" s="16"/>
      <c r="G5" s="12"/>
      <c r="H5" s="13" t="s">
        <v>11</v>
      </c>
      <c r="I5" s="13"/>
      <c r="J5" s="10"/>
      <c r="K5" s="10"/>
      <c r="L5" s="11">
        <f>I65</f>
        <v>10</v>
      </c>
      <c r="M5" s="4"/>
      <c r="N5" s="12"/>
      <c r="O5" s="13" t="s">
        <v>11</v>
      </c>
      <c r="P5" s="13"/>
      <c r="Q5" s="10"/>
      <c r="R5" s="10"/>
      <c r="S5" s="11">
        <f>P14+P13</f>
        <v>11</v>
      </c>
      <c r="T5" s="4"/>
      <c r="U5" s="12"/>
      <c r="V5" s="13" t="s">
        <v>11</v>
      </c>
      <c r="W5" s="13"/>
      <c r="X5" s="10"/>
      <c r="Y5" s="10"/>
      <c r="Z5" s="11">
        <f>0</f>
        <v>0</v>
      </c>
      <c r="AA5" s="4"/>
      <c r="AB5" s="12"/>
      <c r="AC5" s="13" t="s">
        <v>11</v>
      </c>
      <c r="AD5" s="13"/>
      <c r="AE5" s="10"/>
      <c r="AF5" s="10"/>
      <c r="AG5" s="11">
        <f>AD62</f>
        <v>11</v>
      </c>
      <c r="AH5" s="4"/>
      <c r="AI5" s="4"/>
      <c r="AJ5" s="4"/>
    </row>
    <row r="6" spans="1:36" ht="15.75" customHeight="1" x14ac:dyDescent="0.25">
      <c r="A6" s="4"/>
      <c r="B6" s="4"/>
      <c r="C6" s="4"/>
      <c r="D6" s="17" t="s">
        <v>12</v>
      </c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7"/>
      <c r="AH6" s="2"/>
      <c r="AI6" s="4"/>
      <c r="AJ6" s="4"/>
    </row>
    <row r="7" spans="1:36" ht="15.75" customHeight="1" x14ac:dyDescent="0.25">
      <c r="A7" s="18" t="s">
        <v>13</v>
      </c>
      <c r="B7" s="19"/>
      <c r="C7" s="19"/>
      <c r="D7" s="20"/>
      <c r="E7" s="19"/>
      <c r="F7" s="21"/>
      <c r="G7" s="4"/>
      <c r="H7" s="5" t="s">
        <v>14</v>
      </c>
      <c r="I7" s="22"/>
      <c r="J7" s="22"/>
      <c r="K7" s="22"/>
      <c r="L7" s="4"/>
      <c r="M7" s="4"/>
      <c r="N7" s="4"/>
      <c r="O7" s="5" t="s">
        <v>15</v>
      </c>
      <c r="P7" s="23"/>
      <c r="Q7" s="23"/>
      <c r="R7" s="23"/>
      <c r="S7" s="4"/>
      <c r="T7" s="4"/>
      <c r="U7" s="4"/>
      <c r="V7" s="24" t="s">
        <v>16</v>
      </c>
      <c r="W7" s="25"/>
      <c r="X7" s="25"/>
      <c r="Y7" s="25"/>
      <c r="Z7" s="25"/>
      <c r="AA7" s="26"/>
      <c r="AB7" s="4"/>
      <c r="AC7" s="27" t="s">
        <v>17</v>
      </c>
      <c r="AD7" s="28"/>
      <c r="AE7" s="28"/>
      <c r="AF7" s="28"/>
      <c r="AG7" s="28"/>
      <c r="AH7" s="28"/>
      <c r="AI7" s="16"/>
      <c r="AJ7" s="16"/>
    </row>
    <row r="8" spans="1:36" ht="15.75" customHeight="1" x14ac:dyDescent="0.25">
      <c r="A8" s="17"/>
      <c r="B8" s="21"/>
      <c r="C8" s="21"/>
      <c r="D8" s="21"/>
      <c r="E8" s="21"/>
      <c r="F8" s="21"/>
      <c r="G8" s="4"/>
      <c r="H8" s="17"/>
      <c r="I8" s="4"/>
      <c r="J8" s="4"/>
      <c r="K8" s="4"/>
      <c r="L8" s="4"/>
      <c r="M8" s="4"/>
      <c r="N8" s="4"/>
      <c r="O8" s="29" t="s">
        <v>18</v>
      </c>
      <c r="P8" s="4"/>
      <c r="Q8" s="4"/>
      <c r="R8" s="4"/>
      <c r="S8" s="4"/>
      <c r="T8" s="4"/>
      <c r="U8" s="4"/>
      <c r="V8" s="30"/>
      <c r="W8" s="25"/>
      <c r="X8" s="25"/>
      <c r="Y8" s="25"/>
      <c r="Z8" s="25"/>
      <c r="AA8" s="26"/>
      <c r="AB8" s="4"/>
      <c r="AC8" s="17"/>
      <c r="AD8" s="31"/>
      <c r="AE8" s="31"/>
      <c r="AF8" s="31"/>
      <c r="AG8" s="31"/>
      <c r="AH8" s="31"/>
      <c r="AI8" s="16"/>
      <c r="AJ8" s="16"/>
    </row>
    <row r="9" spans="1:36" x14ac:dyDescent="0.3">
      <c r="A9" s="32" t="s">
        <v>19</v>
      </c>
      <c r="B9" s="33" t="s">
        <v>20</v>
      </c>
      <c r="C9" s="33" t="s">
        <v>21</v>
      </c>
      <c r="D9" s="33" t="s">
        <v>22</v>
      </c>
      <c r="E9" s="33" t="s">
        <v>23</v>
      </c>
      <c r="F9" s="33" t="s">
        <v>0</v>
      </c>
      <c r="G9" s="4"/>
      <c r="H9" s="34" t="s">
        <v>19</v>
      </c>
      <c r="I9" s="35" t="s">
        <v>24</v>
      </c>
      <c r="J9" s="35" t="s">
        <v>21</v>
      </c>
      <c r="K9" s="35" t="s">
        <v>22</v>
      </c>
      <c r="L9" s="35" t="s">
        <v>23</v>
      </c>
      <c r="M9" s="36" t="s">
        <v>0</v>
      </c>
      <c r="N9" s="4"/>
      <c r="O9" s="37" t="s">
        <v>19</v>
      </c>
      <c r="P9" s="38" t="s">
        <v>24</v>
      </c>
      <c r="Q9" s="38" t="s">
        <v>21</v>
      </c>
      <c r="R9" s="38" t="s">
        <v>22</v>
      </c>
      <c r="S9" s="38" t="s">
        <v>23</v>
      </c>
      <c r="T9" s="39" t="s">
        <v>0</v>
      </c>
      <c r="U9" s="4"/>
      <c r="V9" s="40" t="s">
        <v>19</v>
      </c>
      <c r="W9" s="41" t="s">
        <v>25</v>
      </c>
      <c r="X9" s="41" t="s">
        <v>21</v>
      </c>
      <c r="Y9" s="41" t="s">
        <v>22</v>
      </c>
      <c r="Z9" s="41" t="s">
        <v>23</v>
      </c>
      <c r="AA9" s="42" t="s">
        <v>0</v>
      </c>
      <c r="AB9" s="17"/>
      <c r="AC9" s="43" t="s">
        <v>19</v>
      </c>
      <c r="AD9" s="44" t="s">
        <v>24</v>
      </c>
      <c r="AE9" s="44" t="s">
        <v>21</v>
      </c>
      <c r="AF9" s="44" t="s">
        <v>22</v>
      </c>
      <c r="AG9" s="44" t="s">
        <v>23</v>
      </c>
      <c r="AH9" s="45" t="s">
        <v>0</v>
      </c>
      <c r="AI9" s="16"/>
      <c r="AJ9" s="16"/>
    </row>
    <row r="10" spans="1:36" x14ac:dyDescent="0.3">
      <c r="A10" s="46" t="s">
        <v>26</v>
      </c>
      <c r="B10" s="47">
        <v>86</v>
      </c>
      <c r="C10" s="47">
        <v>2.4900000000000002</v>
      </c>
      <c r="D10" s="48">
        <v>2.15</v>
      </c>
      <c r="E10" s="48">
        <v>4.13</v>
      </c>
      <c r="F10" s="48">
        <v>45.58</v>
      </c>
      <c r="G10" s="4"/>
      <c r="H10" s="49" t="s">
        <v>27</v>
      </c>
      <c r="I10" s="50">
        <v>35</v>
      </c>
      <c r="J10" s="50">
        <v>4.41</v>
      </c>
      <c r="K10" s="50">
        <v>3.46</v>
      </c>
      <c r="L10" s="50">
        <v>0.28000000000000003</v>
      </c>
      <c r="M10" s="51">
        <v>50.05</v>
      </c>
      <c r="N10" s="4"/>
      <c r="O10" s="52" t="s">
        <v>28</v>
      </c>
      <c r="P10" s="53">
        <v>28</v>
      </c>
      <c r="Q10" s="53">
        <v>3.2199999999999998</v>
      </c>
      <c r="R10" s="53">
        <v>0.308</v>
      </c>
      <c r="S10" s="53">
        <v>17.808</v>
      </c>
      <c r="T10" s="54">
        <v>89.88000000000001</v>
      </c>
      <c r="U10" s="4"/>
      <c r="V10" s="55" t="s">
        <v>29</v>
      </c>
      <c r="W10" s="11">
        <v>50</v>
      </c>
      <c r="X10" s="56">
        <v>7.5</v>
      </c>
      <c r="Y10" s="56">
        <v>3.6</v>
      </c>
      <c r="Z10" s="56">
        <v>18.5</v>
      </c>
      <c r="AA10" s="57">
        <v>141.5</v>
      </c>
      <c r="AB10" s="4"/>
      <c r="AC10" s="58" t="s">
        <v>30</v>
      </c>
      <c r="AD10" s="50">
        <v>35</v>
      </c>
      <c r="AE10" s="50">
        <v>3.33</v>
      </c>
      <c r="AF10" s="50">
        <v>5.6</v>
      </c>
      <c r="AG10" s="50">
        <v>23.8</v>
      </c>
      <c r="AH10" s="50">
        <v>164</v>
      </c>
      <c r="AI10" s="16"/>
      <c r="AJ10" s="16"/>
    </row>
    <row r="11" spans="1:36" x14ac:dyDescent="0.3">
      <c r="A11" s="46" t="s">
        <v>31</v>
      </c>
      <c r="B11" s="47">
        <v>86</v>
      </c>
      <c r="C11" s="47">
        <v>0.09</v>
      </c>
      <c r="D11" s="47">
        <v>0.98</v>
      </c>
      <c r="E11" s="47">
        <v>0.09</v>
      </c>
      <c r="F11" s="47">
        <v>9.7899999999999991</v>
      </c>
      <c r="G11" s="4"/>
      <c r="H11" s="49" t="s">
        <v>32</v>
      </c>
      <c r="I11" s="50">
        <v>7</v>
      </c>
      <c r="J11" s="59">
        <v>0.13</v>
      </c>
      <c r="K11" s="59">
        <v>4.6900000000000004</v>
      </c>
      <c r="L11" s="59">
        <v>0.18</v>
      </c>
      <c r="M11" s="60">
        <v>43.47</v>
      </c>
      <c r="N11" s="4"/>
      <c r="O11" s="49" t="s">
        <v>33</v>
      </c>
      <c r="P11" s="50">
        <v>13</v>
      </c>
      <c r="Q11" s="50">
        <v>0.06</v>
      </c>
      <c r="R11" s="50">
        <v>10.7</v>
      </c>
      <c r="S11" s="50">
        <v>0.1</v>
      </c>
      <c r="T11" s="51">
        <v>97.24</v>
      </c>
      <c r="U11" s="4"/>
      <c r="V11" s="61" t="s">
        <v>34</v>
      </c>
      <c r="W11" s="62">
        <v>20</v>
      </c>
      <c r="X11" s="63">
        <v>2.6</v>
      </c>
      <c r="Y11" s="63">
        <v>3.42</v>
      </c>
      <c r="Z11" s="63">
        <v>0.54</v>
      </c>
      <c r="AA11" s="64">
        <v>43.6</v>
      </c>
      <c r="AB11" s="4"/>
      <c r="AC11" s="65" t="s">
        <v>26</v>
      </c>
      <c r="AD11" s="66">
        <v>100</v>
      </c>
      <c r="AE11" s="66">
        <v>3.1</v>
      </c>
      <c r="AF11" s="66">
        <v>3.6</v>
      </c>
      <c r="AG11" s="66">
        <v>5</v>
      </c>
      <c r="AH11" s="66">
        <v>66</v>
      </c>
      <c r="AI11" s="67"/>
      <c r="AJ11" s="67"/>
    </row>
    <row r="12" spans="1:36" x14ac:dyDescent="0.3">
      <c r="A12" s="46" t="s">
        <v>35</v>
      </c>
      <c r="B12" s="47">
        <v>36</v>
      </c>
      <c r="C12" s="47">
        <v>2.77</v>
      </c>
      <c r="D12" s="47">
        <v>0.25</v>
      </c>
      <c r="E12" s="47">
        <v>28.55</v>
      </c>
      <c r="F12" s="47">
        <v>129.24</v>
      </c>
      <c r="G12" s="4"/>
      <c r="H12" s="49" t="s">
        <v>36</v>
      </c>
      <c r="I12" s="50">
        <v>0.11</v>
      </c>
      <c r="J12" s="50">
        <v>0</v>
      </c>
      <c r="K12" s="50">
        <v>0</v>
      </c>
      <c r="L12" s="50">
        <v>0</v>
      </c>
      <c r="M12" s="51">
        <v>7.0000000000000007E-2</v>
      </c>
      <c r="N12" s="4"/>
      <c r="O12" s="49" t="s">
        <v>27</v>
      </c>
      <c r="P12" s="50">
        <v>15</v>
      </c>
      <c r="Q12" s="50">
        <v>1.8913043478260869</v>
      </c>
      <c r="R12" s="50">
        <v>1.4869565217391303</v>
      </c>
      <c r="S12" s="50">
        <v>0.11739130434782608</v>
      </c>
      <c r="T12" s="51">
        <v>21.45</v>
      </c>
      <c r="U12" s="4"/>
      <c r="V12" s="55" t="s">
        <v>37</v>
      </c>
      <c r="W12" s="11">
        <v>20</v>
      </c>
      <c r="X12" s="56">
        <v>1.5</v>
      </c>
      <c r="Y12" s="56">
        <v>3.56</v>
      </c>
      <c r="Z12" s="56">
        <v>0.86</v>
      </c>
      <c r="AA12" s="57">
        <v>41.4</v>
      </c>
      <c r="AB12" s="4"/>
      <c r="AC12" s="68" t="s">
        <v>38</v>
      </c>
      <c r="AD12" s="69">
        <v>50</v>
      </c>
      <c r="AE12" s="70">
        <v>0.55000000000000004</v>
      </c>
      <c r="AF12" s="70">
        <v>0.1</v>
      </c>
      <c r="AG12" s="70">
        <v>11.4</v>
      </c>
      <c r="AH12" s="70">
        <v>44.5</v>
      </c>
      <c r="AI12" s="67"/>
      <c r="AJ12" s="67"/>
    </row>
    <row r="13" spans="1:36" x14ac:dyDescent="0.3">
      <c r="A13" s="46" t="s">
        <v>39</v>
      </c>
      <c r="B13" s="47">
        <v>1</v>
      </c>
      <c r="C13" s="47">
        <v>0</v>
      </c>
      <c r="D13" s="47">
        <v>0</v>
      </c>
      <c r="E13" s="47">
        <v>1</v>
      </c>
      <c r="F13" s="47">
        <v>3.75</v>
      </c>
      <c r="G13" s="4"/>
      <c r="H13" s="49" t="s">
        <v>40</v>
      </c>
      <c r="I13" s="50">
        <v>0.13</v>
      </c>
      <c r="J13" s="50">
        <v>0</v>
      </c>
      <c r="K13" s="50">
        <v>0</v>
      </c>
      <c r="L13" s="50">
        <v>0</v>
      </c>
      <c r="M13" s="51">
        <v>0</v>
      </c>
      <c r="N13" s="4"/>
      <c r="O13" s="49" t="s">
        <v>41</v>
      </c>
      <c r="P13" s="50">
        <v>1</v>
      </c>
      <c r="Q13" s="50">
        <v>0</v>
      </c>
      <c r="R13" s="50">
        <v>0</v>
      </c>
      <c r="S13" s="50">
        <v>1</v>
      </c>
      <c r="T13" s="51">
        <v>3.6999999999999997</v>
      </c>
      <c r="U13" s="4"/>
      <c r="V13" s="55" t="s">
        <v>42</v>
      </c>
      <c r="W13" s="63">
        <v>20</v>
      </c>
      <c r="X13" s="63">
        <v>4.4000000000000004</v>
      </c>
      <c r="Y13" s="63">
        <v>5.92</v>
      </c>
      <c r="Z13" s="63">
        <v>0</v>
      </c>
      <c r="AA13" s="64">
        <v>70.8</v>
      </c>
      <c r="AB13" s="4"/>
      <c r="AC13" s="71" t="s">
        <v>43</v>
      </c>
      <c r="AD13" s="72">
        <f t="shared" ref="AD13:AH13" si="0">SUM(AD11:AD12)</f>
        <v>150</v>
      </c>
      <c r="AE13" s="72">
        <f t="shared" si="0"/>
        <v>3.6500000000000004</v>
      </c>
      <c r="AF13" s="72">
        <f t="shared" si="0"/>
        <v>3.7</v>
      </c>
      <c r="AG13" s="72">
        <f t="shared" si="0"/>
        <v>16.399999999999999</v>
      </c>
      <c r="AH13" s="72">
        <f t="shared" si="0"/>
        <v>110.5</v>
      </c>
      <c r="AI13" s="67"/>
      <c r="AJ13" s="67"/>
    </row>
    <row r="14" spans="1:36" x14ac:dyDescent="0.3">
      <c r="A14" s="73" t="s">
        <v>40</v>
      </c>
      <c r="B14" s="74">
        <v>0.5</v>
      </c>
      <c r="C14" s="74">
        <v>0</v>
      </c>
      <c r="D14" s="74">
        <v>0</v>
      </c>
      <c r="E14" s="74">
        <v>0</v>
      </c>
      <c r="F14" s="74">
        <v>0</v>
      </c>
      <c r="G14" s="4"/>
      <c r="H14" s="75" t="s">
        <v>44</v>
      </c>
      <c r="I14" s="11">
        <v>22</v>
      </c>
      <c r="J14" s="11">
        <v>1.87</v>
      </c>
      <c r="K14" s="11">
        <v>0.748</v>
      </c>
      <c r="L14" s="11">
        <v>9.9</v>
      </c>
      <c r="M14" s="76">
        <v>56.1</v>
      </c>
      <c r="N14" s="4"/>
      <c r="O14" s="49" t="s">
        <v>39</v>
      </c>
      <c r="P14" s="50">
        <v>10</v>
      </c>
      <c r="Q14" s="50">
        <v>0</v>
      </c>
      <c r="R14" s="50">
        <v>0</v>
      </c>
      <c r="S14" s="50">
        <v>10</v>
      </c>
      <c r="T14" s="51">
        <v>37.5</v>
      </c>
      <c r="U14" s="4"/>
      <c r="V14" s="77" t="s">
        <v>45</v>
      </c>
      <c r="W14" s="78">
        <v>15</v>
      </c>
      <c r="X14" s="79">
        <v>0.17837837837837836</v>
      </c>
      <c r="Y14" s="79">
        <v>2.837837837837838E-2</v>
      </c>
      <c r="Z14" s="79">
        <v>0.47837837837837838</v>
      </c>
      <c r="AA14" s="80">
        <v>2.4</v>
      </c>
      <c r="AB14" s="4"/>
      <c r="AC14" s="1" t="s">
        <v>46</v>
      </c>
      <c r="AD14" s="1"/>
      <c r="AE14" s="81"/>
      <c r="AF14" s="81"/>
      <c r="AG14" s="81"/>
      <c r="AH14" s="81"/>
      <c r="AI14" s="67"/>
      <c r="AJ14" s="67"/>
    </row>
    <row r="15" spans="1:36" x14ac:dyDescent="0.3">
      <c r="A15" s="82" t="s">
        <v>47</v>
      </c>
      <c r="B15" s="83">
        <v>6</v>
      </c>
      <c r="C15" s="83">
        <v>0.04</v>
      </c>
      <c r="D15" s="83">
        <v>0.02</v>
      </c>
      <c r="E15" s="83">
        <v>0.46</v>
      </c>
      <c r="F15" s="84">
        <v>1.92</v>
      </c>
      <c r="G15" s="4"/>
      <c r="H15" s="85" t="s">
        <v>48</v>
      </c>
      <c r="I15" s="86">
        <v>25</v>
      </c>
      <c r="J15" s="87">
        <v>0.24</v>
      </c>
      <c r="K15" s="87">
        <v>0.06</v>
      </c>
      <c r="L15" s="87">
        <v>0.86</v>
      </c>
      <c r="M15" s="88">
        <v>4.8</v>
      </c>
      <c r="N15" s="4"/>
      <c r="O15" s="49" t="s">
        <v>49</v>
      </c>
      <c r="P15" s="59">
        <v>33</v>
      </c>
      <c r="Q15" s="59">
        <v>0.95700000000000007</v>
      </c>
      <c r="R15" s="59">
        <v>0.82499999999999996</v>
      </c>
      <c r="S15" s="59">
        <v>1.254</v>
      </c>
      <c r="T15" s="60">
        <v>15.51</v>
      </c>
      <c r="U15" s="4"/>
      <c r="V15" s="40" t="s">
        <v>50</v>
      </c>
      <c r="W15" s="69">
        <v>50</v>
      </c>
      <c r="X15" s="69">
        <v>0.19</v>
      </c>
      <c r="Y15" s="69">
        <v>0.06</v>
      </c>
      <c r="Z15" s="69">
        <v>7.73</v>
      </c>
      <c r="AA15" s="89">
        <v>29</v>
      </c>
      <c r="AB15" s="4"/>
      <c r="AC15" s="81"/>
      <c r="AD15" s="25"/>
      <c r="AE15" s="25"/>
      <c r="AF15" s="25"/>
      <c r="AG15" s="25"/>
      <c r="AH15" s="25"/>
      <c r="AI15" s="67"/>
      <c r="AJ15" s="67"/>
    </row>
    <row r="16" spans="1:36" x14ac:dyDescent="0.3">
      <c r="A16" s="46" t="s">
        <v>51</v>
      </c>
      <c r="B16" s="47">
        <v>6</v>
      </c>
      <c r="C16" s="47">
        <v>7.0000000000000007E-2</v>
      </c>
      <c r="D16" s="47">
        <v>0.04</v>
      </c>
      <c r="E16" s="47">
        <v>0.71</v>
      </c>
      <c r="F16" s="90">
        <v>3.12</v>
      </c>
      <c r="G16" s="4"/>
      <c r="H16" s="91" t="s">
        <v>38</v>
      </c>
      <c r="I16" s="69">
        <v>50</v>
      </c>
      <c r="J16" s="70">
        <v>0.55000000000000004</v>
      </c>
      <c r="K16" s="70">
        <v>0.1</v>
      </c>
      <c r="L16" s="70">
        <v>11.4</v>
      </c>
      <c r="M16" s="70">
        <v>44.5</v>
      </c>
      <c r="N16" s="12"/>
      <c r="O16" s="92" t="s">
        <v>40</v>
      </c>
      <c r="P16" s="50">
        <v>0.02</v>
      </c>
      <c r="Q16" s="50">
        <v>0</v>
      </c>
      <c r="R16" s="50">
        <v>0</v>
      </c>
      <c r="S16" s="50">
        <v>0</v>
      </c>
      <c r="T16" s="50">
        <v>0</v>
      </c>
      <c r="U16" s="4"/>
      <c r="V16" s="93" t="s">
        <v>52</v>
      </c>
      <c r="W16" s="94">
        <f t="shared" ref="W16:AA16" si="1">SUM(W10:W15)</f>
        <v>175</v>
      </c>
      <c r="X16" s="94">
        <f t="shared" si="1"/>
        <v>16.368378378378381</v>
      </c>
      <c r="Y16" s="94">
        <f t="shared" si="1"/>
        <v>16.588378378378376</v>
      </c>
      <c r="Z16" s="94">
        <f t="shared" si="1"/>
        <v>28.108378378378376</v>
      </c>
      <c r="AA16" s="94">
        <f t="shared" si="1"/>
        <v>328.7</v>
      </c>
      <c r="AC16" s="95" t="s">
        <v>19</v>
      </c>
      <c r="AD16" s="96" t="s">
        <v>24</v>
      </c>
      <c r="AE16" s="96" t="s">
        <v>21</v>
      </c>
      <c r="AF16" s="96" t="s">
        <v>22</v>
      </c>
      <c r="AG16" s="96" t="s">
        <v>23</v>
      </c>
      <c r="AH16" s="97" t="s">
        <v>0</v>
      </c>
      <c r="AI16" s="98"/>
      <c r="AJ16" s="98"/>
    </row>
    <row r="17" spans="1:36" x14ac:dyDescent="0.3">
      <c r="A17" s="99" t="s">
        <v>53</v>
      </c>
      <c r="B17" s="66">
        <v>1</v>
      </c>
      <c r="C17" s="66">
        <v>0</v>
      </c>
      <c r="D17" s="66">
        <v>0</v>
      </c>
      <c r="E17" s="66">
        <v>0</v>
      </c>
      <c r="F17" s="100">
        <v>0</v>
      </c>
      <c r="G17" s="4"/>
      <c r="H17" s="101" t="s">
        <v>43</v>
      </c>
      <c r="I17" s="102">
        <f t="shared" ref="I17:M17" si="2">SUM(I10:I16)</f>
        <v>139.24</v>
      </c>
      <c r="J17" s="102">
        <f t="shared" si="2"/>
        <v>7.2</v>
      </c>
      <c r="K17" s="102">
        <f t="shared" si="2"/>
        <v>9.0579999999999998</v>
      </c>
      <c r="L17" s="102">
        <f t="shared" si="2"/>
        <v>22.62</v>
      </c>
      <c r="M17" s="102">
        <f t="shared" si="2"/>
        <v>198.99</v>
      </c>
      <c r="N17" s="4"/>
      <c r="O17" s="103" t="s">
        <v>54</v>
      </c>
      <c r="P17" s="50">
        <v>0.88</v>
      </c>
      <c r="Q17" s="50">
        <v>0</v>
      </c>
      <c r="R17" s="50">
        <v>0</v>
      </c>
      <c r="S17" s="50">
        <v>0.24199999999999999</v>
      </c>
      <c r="T17" s="51">
        <v>0.46199999999999997</v>
      </c>
      <c r="U17" s="4"/>
      <c r="V17" s="4"/>
      <c r="W17" s="4"/>
      <c r="X17" s="26"/>
      <c r="Y17" s="26"/>
      <c r="Z17" s="26"/>
      <c r="AA17" s="26"/>
      <c r="AB17" s="4"/>
      <c r="AC17" s="104" t="s">
        <v>53</v>
      </c>
      <c r="AD17" s="105">
        <v>58</v>
      </c>
      <c r="AE17" s="105">
        <v>0</v>
      </c>
      <c r="AF17" s="105">
        <v>0</v>
      </c>
      <c r="AG17" s="105">
        <v>0</v>
      </c>
      <c r="AH17" s="106">
        <v>0</v>
      </c>
      <c r="AI17" s="107"/>
      <c r="AJ17" s="107"/>
    </row>
    <row r="18" spans="1:36" x14ac:dyDescent="0.3">
      <c r="A18" s="108" t="s">
        <v>39</v>
      </c>
      <c r="B18" s="86">
        <v>5</v>
      </c>
      <c r="C18" s="109">
        <v>0.55000000000000004</v>
      </c>
      <c r="D18" s="109">
        <v>0.1</v>
      </c>
      <c r="E18" s="109">
        <v>11.4</v>
      </c>
      <c r="F18" s="110">
        <v>44.5</v>
      </c>
      <c r="G18" s="4"/>
      <c r="H18" s="4"/>
      <c r="I18" s="4"/>
      <c r="J18" s="4"/>
      <c r="K18" s="4"/>
      <c r="L18" s="4"/>
      <c r="M18" s="4"/>
      <c r="N18" s="4"/>
      <c r="O18" s="34" t="s">
        <v>26</v>
      </c>
      <c r="P18" s="69">
        <v>100</v>
      </c>
      <c r="Q18" s="111">
        <v>3.3</v>
      </c>
      <c r="R18" s="111">
        <v>3.8</v>
      </c>
      <c r="S18" s="111">
        <v>4.5</v>
      </c>
      <c r="T18" s="112">
        <v>66</v>
      </c>
      <c r="U18" s="4"/>
      <c r="V18" s="113" t="s">
        <v>55</v>
      </c>
      <c r="W18" s="22"/>
      <c r="X18" s="22"/>
      <c r="Y18" s="22"/>
      <c r="Z18" s="4"/>
      <c r="AA18" s="4"/>
      <c r="AB18" s="4"/>
      <c r="AC18" s="75" t="s">
        <v>56</v>
      </c>
      <c r="AD18" s="11">
        <v>25</v>
      </c>
      <c r="AE18" s="11">
        <v>0.42</v>
      </c>
      <c r="AF18" s="11">
        <v>0.02</v>
      </c>
      <c r="AG18" s="11">
        <v>5</v>
      </c>
      <c r="AH18" s="76">
        <v>21.5</v>
      </c>
      <c r="AI18" s="4"/>
      <c r="AJ18" s="4"/>
    </row>
    <row r="19" spans="1:36" x14ac:dyDescent="0.3">
      <c r="A19" s="114" t="s">
        <v>57</v>
      </c>
      <c r="B19" s="115">
        <v>50</v>
      </c>
      <c r="C19" s="115">
        <v>0.25</v>
      </c>
      <c r="D19" s="115">
        <v>0.1</v>
      </c>
      <c r="E19" s="115">
        <v>9.8000000000000007</v>
      </c>
      <c r="F19" s="115">
        <v>21</v>
      </c>
      <c r="G19" s="4"/>
      <c r="H19" s="116" t="s">
        <v>58</v>
      </c>
      <c r="I19" s="117"/>
      <c r="J19" s="117"/>
      <c r="K19" s="117"/>
      <c r="L19" s="117"/>
      <c r="M19" s="118"/>
      <c r="N19" s="4"/>
      <c r="O19" s="119" t="s">
        <v>59</v>
      </c>
      <c r="P19" s="120">
        <v>50</v>
      </c>
      <c r="Q19" s="121">
        <v>0.25</v>
      </c>
      <c r="R19" s="121">
        <v>5.000000000000001E-2</v>
      </c>
      <c r="S19" s="121">
        <v>4.55</v>
      </c>
      <c r="T19" s="122">
        <v>18</v>
      </c>
      <c r="U19" s="12"/>
      <c r="V19" s="4"/>
      <c r="W19" s="4"/>
      <c r="X19" s="4"/>
      <c r="Y19" s="4"/>
      <c r="Z19" s="4"/>
      <c r="AA19" s="4"/>
      <c r="AB19" s="4"/>
      <c r="AC19" s="75" t="s">
        <v>60</v>
      </c>
      <c r="AD19" s="123">
        <v>13</v>
      </c>
      <c r="AE19" s="63">
        <v>0.13</v>
      </c>
      <c r="AF19" s="63">
        <v>0.01</v>
      </c>
      <c r="AG19" s="63">
        <v>0.84</v>
      </c>
      <c r="AH19" s="64">
        <v>3.38</v>
      </c>
    </row>
    <row r="20" spans="1:36" ht="15.75" customHeight="1" x14ac:dyDescent="0.25">
      <c r="A20" s="124" t="s">
        <v>43</v>
      </c>
      <c r="B20" s="125">
        <f t="shared" ref="B20:F20" si="3">SUM(B10:B19)</f>
        <v>277.5</v>
      </c>
      <c r="C20" s="125">
        <f t="shared" si="3"/>
        <v>6.26</v>
      </c>
      <c r="D20" s="125">
        <f t="shared" si="3"/>
        <v>3.64</v>
      </c>
      <c r="E20" s="125">
        <f t="shared" si="3"/>
        <v>56.14</v>
      </c>
      <c r="F20" s="126">
        <f t="shared" si="3"/>
        <v>258.89999999999998</v>
      </c>
      <c r="G20" s="4"/>
      <c r="H20" s="127"/>
      <c r="I20" s="128"/>
      <c r="J20" s="128"/>
      <c r="K20" s="128"/>
      <c r="L20" s="128"/>
      <c r="M20" s="128"/>
      <c r="N20" s="4"/>
      <c r="O20" s="129" t="s">
        <v>43</v>
      </c>
      <c r="P20" s="130">
        <f t="shared" ref="P20:T20" si="4">SUM(P10:P19)</f>
        <v>250.89999999999998</v>
      </c>
      <c r="Q20" s="130">
        <f t="shared" si="4"/>
        <v>9.6783043478260868</v>
      </c>
      <c r="R20" s="130">
        <f t="shared" si="4"/>
        <v>17.169956521739131</v>
      </c>
      <c r="S20" s="130">
        <f t="shared" si="4"/>
        <v>39.571391304347827</v>
      </c>
      <c r="T20" s="130">
        <f t="shared" si="4"/>
        <v>349.74199999999996</v>
      </c>
      <c r="U20" s="4"/>
      <c r="V20" s="104" t="s">
        <v>19</v>
      </c>
      <c r="W20" s="131" t="s">
        <v>24</v>
      </c>
      <c r="X20" s="131" t="s">
        <v>61</v>
      </c>
      <c r="Y20" s="131" t="s">
        <v>22</v>
      </c>
      <c r="Z20" s="131" t="s">
        <v>23</v>
      </c>
      <c r="AA20" s="132" t="s">
        <v>62</v>
      </c>
      <c r="AB20" s="4"/>
      <c r="AC20" s="75" t="s">
        <v>63</v>
      </c>
      <c r="AD20" s="11">
        <v>13</v>
      </c>
      <c r="AE20" s="11">
        <v>0.11</v>
      </c>
      <c r="AF20" s="11">
        <v>0.02</v>
      </c>
      <c r="AG20" s="11">
        <v>1.24</v>
      </c>
      <c r="AH20" s="76">
        <v>5.33</v>
      </c>
      <c r="AI20" s="81"/>
      <c r="AJ20" s="81"/>
    </row>
    <row r="21" spans="1:36" x14ac:dyDescent="0.3">
      <c r="G21" s="4"/>
      <c r="H21" s="133" t="s">
        <v>19</v>
      </c>
      <c r="I21" s="134" t="s">
        <v>24</v>
      </c>
      <c r="J21" s="134" t="s">
        <v>21</v>
      </c>
      <c r="K21" s="134" t="s">
        <v>22</v>
      </c>
      <c r="L21" s="134" t="s">
        <v>23</v>
      </c>
      <c r="M21" s="135" t="s">
        <v>0</v>
      </c>
      <c r="N21" s="4"/>
      <c r="O21" s="4"/>
      <c r="P21" s="26"/>
      <c r="Q21" s="26"/>
      <c r="R21" s="26"/>
      <c r="S21" s="26"/>
      <c r="T21" s="26"/>
      <c r="U21" s="4"/>
      <c r="V21" s="75" t="s">
        <v>63</v>
      </c>
      <c r="W21" s="11">
        <v>17</v>
      </c>
      <c r="X21" s="11">
        <v>0.15</v>
      </c>
      <c r="Y21" s="11">
        <v>0.03</v>
      </c>
      <c r="Z21" s="11">
        <v>1.63</v>
      </c>
      <c r="AA21" s="76">
        <v>6.97</v>
      </c>
      <c r="AB21" s="4"/>
      <c r="AC21" s="75" t="s">
        <v>64</v>
      </c>
      <c r="AD21" s="11">
        <v>13</v>
      </c>
      <c r="AE21" s="59">
        <v>0.17</v>
      </c>
      <c r="AF21" s="59">
        <v>0.01</v>
      </c>
      <c r="AG21" s="59">
        <v>0.75</v>
      </c>
      <c r="AH21" s="60">
        <v>3.25</v>
      </c>
      <c r="AI21" s="81"/>
      <c r="AJ21" s="81"/>
    </row>
    <row r="22" spans="1:36" x14ac:dyDescent="0.3">
      <c r="A22" s="113" t="s">
        <v>65</v>
      </c>
      <c r="B22" s="22"/>
      <c r="C22" s="22"/>
      <c r="D22" s="113"/>
      <c r="E22" s="4"/>
      <c r="F22" s="4"/>
      <c r="G22" s="136"/>
      <c r="H22" s="137" t="s">
        <v>63</v>
      </c>
      <c r="I22" s="138">
        <v>7</v>
      </c>
      <c r="J22" s="63">
        <v>0.06</v>
      </c>
      <c r="K22" s="63">
        <v>0.01</v>
      </c>
      <c r="L22" s="63">
        <v>0.67</v>
      </c>
      <c r="M22" s="64">
        <v>2.87</v>
      </c>
      <c r="N22" s="4"/>
      <c r="O22" s="113" t="s">
        <v>66</v>
      </c>
      <c r="P22" s="113"/>
      <c r="Q22" s="22"/>
      <c r="R22" s="22"/>
      <c r="S22" s="4"/>
      <c r="T22" s="4"/>
      <c r="U22" s="4"/>
      <c r="V22" s="75" t="s">
        <v>56</v>
      </c>
      <c r="W22" s="11">
        <v>17</v>
      </c>
      <c r="X22" s="11">
        <v>0.28999999999999998</v>
      </c>
      <c r="Y22" s="11">
        <v>0.01</v>
      </c>
      <c r="Z22" s="11">
        <v>3.4</v>
      </c>
      <c r="AA22" s="76">
        <v>14.62</v>
      </c>
      <c r="AB22" s="4"/>
      <c r="AC22" s="75" t="s">
        <v>67</v>
      </c>
      <c r="AD22" s="11">
        <v>5</v>
      </c>
      <c r="AE22" s="59">
        <v>0.15</v>
      </c>
      <c r="AF22" s="59">
        <v>1.75</v>
      </c>
      <c r="AG22" s="59">
        <v>0.22</v>
      </c>
      <c r="AH22" s="60">
        <v>17.25</v>
      </c>
      <c r="AI22" s="81"/>
      <c r="AJ22" s="81"/>
    </row>
    <row r="23" spans="1:36" x14ac:dyDescent="0.3">
      <c r="A23" s="4"/>
      <c r="B23" s="4"/>
      <c r="C23" s="4"/>
      <c r="D23" s="4"/>
      <c r="E23" s="4"/>
      <c r="F23" s="4"/>
      <c r="G23" s="4"/>
      <c r="H23" s="99" t="s">
        <v>68</v>
      </c>
      <c r="I23" s="66">
        <v>10</v>
      </c>
      <c r="J23" s="66">
        <v>0.2</v>
      </c>
      <c r="K23" s="66">
        <v>0.01</v>
      </c>
      <c r="L23" s="66">
        <v>0.53</v>
      </c>
      <c r="M23" s="100">
        <v>2.5</v>
      </c>
      <c r="N23" s="4"/>
      <c r="O23" s="29" t="s">
        <v>69</v>
      </c>
      <c r="P23" s="4"/>
      <c r="Q23" s="4"/>
      <c r="R23" s="4"/>
      <c r="S23" s="4"/>
      <c r="T23" s="4"/>
      <c r="U23" s="4"/>
      <c r="V23" s="75" t="s">
        <v>70</v>
      </c>
      <c r="W23" s="11">
        <v>15</v>
      </c>
      <c r="X23" s="11">
        <v>0.14000000000000001</v>
      </c>
      <c r="Y23" s="11">
        <v>0.03</v>
      </c>
      <c r="Z23" s="11">
        <v>0</v>
      </c>
      <c r="AA23" s="76">
        <v>6.3</v>
      </c>
      <c r="AB23" s="4"/>
      <c r="AC23" s="75" t="s">
        <v>71</v>
      </c>
      <c r="AD23" s="11">
        <v>8</v>
      </c>
      <c r="AE23" s="11">
        <v>0.88</v>
      </c>
      <c r="AF23" s="11">
        <v>2.08</v>
      </c>
      <c r="AG23" s="11">
        <v>0.13</v>
      </c>
      <c r="AH23" s="76">
        <v>22.96</v>
      </c>
      <c r="AI23" s="139"/>
      <c r="AJ23" s="139"/>
    </row>
    <row r="24" spans="1:36" x14ac:dyDescent="0.3">
      <c r="A24" s="95" t="s">
        <v>19</v>
      </c>
      <c r="B24" s="96" t="s">
        <v>24</v>
      </c>
      <c r="C24" s="96" t="s">
        <v>21</v>
      </c>
      <c r="D24" s="96" t="s">
        <v>22</v>
      </c>
      <c r="E24" s="96" t="s">
        <v>23</v>
      </c>
      <c r="F24" s="97" t="s">
        <v>0</v>
      </c>
      <c r="G24" s="4"/>
      <c r="H24" s="99" t="s">
        <v>72</v>
      </c>
      <c r="I24" s="66">
        <v>10</v>
      </c>
      <c r="J24" s="66">
        <v>0.11</v>
      </c>
      <c r="K24" s="66">
        <v>0.02</v>
      </c>
      <c r="L24" s="66">
        <v>0.11</v>
      </c>
      <c r="M24" s="100">
        <v>1.3</v>
      </c>
      <c r="N24" s="4"/>
      <c r="O24" s="95" t="s">
        <v>19</v>
      </c>
      <c r="P24" s="96" t="s">
        <v>24</v>
      </c>
      <c r="Q24" s="96" t="s">
        <v>61</v>
      </c>
      <c r="R24" s="96" t="s">
        <v>22</v>
      </c>
      <c r="S24" s="96" t="s">
        <v>23</v>
      </c>
      <c r="T24" s="97" t="s">
        <v>62</v>
      </c>
      <c r="U24" s="4"/>
      <c r="V24" s="75" t="s">
        <v>73</v>
      </c>
      <c r="W24" s="11">
        <v>20</v>
      </c>
      <c r="X24" s="11">
        <v>0.4</v>
      </c>
      <c r="Y24" s="11">
        <v>0.02</v>
      </c>
      <c r="Z24" s="11">
        <v>1.06</v>
      </c>
      <c r="AA24" s="76">
        <v>5</v>
      </c>
      <c r="AB24" s="4"/>
      <c r="AC24" s="75" t="s">
        <v>72</v>
      </c>
      <c r="AD24" s="11">
        <v>13</v>
      </c>
      <c r="AE24" s="11">
        <v>0.14000000000000001</v>
      </c>
      <c r="AF24" s="11">
        <v>0.03</v>
      </c>
      <c r="AG24" s="11">
        <v>0.14000000000000001</v>
      </c>
      <c r="AH24" s="76">
        <v>1.69</v>
      </c>
      <c r="AI24" s="139"/>
      <c r="AJ24" s="139"/>
    </row>
    <row r="25" spans="1:36" x14ac:dyDescent="0.3">
      <c r="A25" s="61" t="s">
        <v>56</v>
      </c>
      <c r="B25" s="78">
        <v>20</v>
      </c>
      <c r="C25" s="78">
        <v>0.34</v>
      </c>
      <c r="D25" s="78">
        <v>0.02</v>
      </c>
      <c r="E25" s="78">
        <v>4</v>
      </c>
      <c r="F25" s="140">
        <v>17.2</v>
      </c>
      <c r="G25" s="4"/>
      <c r="H25" s="99" t="s">
        <v>74</v>
      </c>
      <c r="I25" s="66">
        <v>12</v>
      </c>
      <c r="J25" s="66">
        <v>1.32</v>
      </c>
      <c r="K25" s="66">
        <v>3.12</v>
      </c>
      <c r="L25" s="66">
        <v>0.19</v>
      </c>
      <c r="M25" s="100">
        <v>34.44</v>
      </c>
      <c r="N25" s="4"/>
      <c r="O25" s="104" t="s">
        <v>75</v>
      </c>
      <c r="P25" s="105">
        <v>20</v>
      </c>
      <c r="Q25" s="105">
        <v>3.78</v>
      </c>
      <c r="R25" s="105">
        <v>2.68</v>
      </c>
      <c r="S25" s="105">
        <v>0</v>
      </c>
      <c r="T25" s="106">
        <v>39</v>
      </c>
      <c r="U25" s="4"/>
      <c r="V25" s="75" t="s">
        <v>76</v>
      </c>
      <c r="W25" s="11">
        <v>10</v>
      </c>
      <c r="X25" s="11">
        <v>0.12</v>
      </c>
      <c r="Y25" s="11">
        <v>0.02</v>
      </c>
      <c r="Z25" s="11">
        <v>0.33</v>
      </c>
      <c r="AA25" s="76">
        <v>1.6</v>
      </c>
      <c r="AB25" s="4"/>
      <c r="AC25" s="141" t="s">
        <v>40</v>
      </c>
      <c r="AD25" s="87">
        <v>0.6</v>
      </c>
      <c r="AE25" s="87">
        <v>0</v>
      </c>
      <c r="AF25" s="87">
        <v>0</v>
      </c>
      <c r="AG25" s="87">
        <v>0</v>
      </c>
      <c r="AH25" s="88">
        <v>0</v>
      </c>
      <c r="AI25" s="142"/>
      <c r="AJ25" s="142"/>
    </row>
    <row r="26" spans="1:36" x14ac:dyDescent="0.3">
      <c r="A26" s="75" t="s">
        <v>63</v>
      </c>
      <c r="B26" s="11">
        <v>20</v>
      </c>
      <c r="C26" s="11">
        <v>0.18</v>
      </c>
      <c r="D26" s="11">
        <v>0.04</v>
      </c>
      <c r="E26" s="11">
        <v>1.92</v>
      </c>
      <c r="F26" s="76">
        <v>8.1999999999999993</v>
      </c>
      <c r="G26" s="4"/>
      <c r="H26" s="99" t="s">
        <v>56</v>
      </c>
      <c r="I26" s="66">
        <v>34</v>
      </c>
      <c r="J26" s="66">
        <v>0.57999999999999996</v>
      </c>
      <c r="K26" s="66">
        <v>0.34</v>
      </c>
      <c r="L26" s="66">
        <v>6.8</v>
      </c>
      <c r="M26" s="100">
        <v>29.24</v>
      </c>
      <c r="N26" s="4"/>
      <c r="O26" s="75" t="s">
        <v>77</v>
      </c>
      <c r="P26" s="11">
        <v>1</v>
      </c>
      <c r="Q26" s="11">
        <v>0</v>
      </c>
      <c r="R26" s="11">
        <v>0</v>
      </c>
      <c r="S26" s="11">
        <v>0</v>
      </c>
      <c r="T26" s="76">
        <v>0</v>
      </c>
      <c r="U26" s="4"/>
      <c r="V26" s="75" t="s">
        <v>40</v>
      </c>
      <c r="W26" s="11">
        <v>0.7</v>
      </c>
      <c r="X26" s="11">
        <v>0</v>
      </c>
      <c r="Y26" s="11">
        <v>0</v>
      </c>
      <c r="Z26" s="11">
        <v>0</v>
      </c>
      <c r="AA26" s="76">
        <v>0</v>
      </c>
      <c r="AB26" s="4"/>
      <c r="AC26" s="34" t="s">
        <v>78</v>
      </c>
      <c r="AD26" s="69">
        <v>10</v>
      </c>
      <c r="AE26" s="69">
        <v>0.84</v>
      </c>
      <c r="AF26" s="69">
        <v>0.24</v>
      </c>
      <c r="AG26" s="69">
        <v>5.46</v>
      </c>
      <c r="AH26" s="89">
        <v>27.6</v>
      </c>
      <c r="AI26" s="139"/>
      <c r="AJ26" s="139"/>
    </row>
    <row r="27" spans="1:36" ht="14.4" x14ac:dyDescent="0.3">
      <c r="A27" s="75" t="s">
        <v>79</v>
      </c>
      <c r="B27" s="11">
        <v>26</v>
      </c>
      <c r="C27" s="11">
        <v>0.26</v>
      </c>
      <c r="D27" s="11">
        <v>0</v>
      </c>
      <c r="E27" s="11">
        <v>1.61</v>
      </c>
      <c r="F27" s="76">
        <v>7.54</v>
      </c>
      <c r="G27" s="4"/>
      <c r="H27" s="99" t="s">
        <v>80</v>
      </c>
      <c r="I27" s="66">
        <v>3.5</v>
      </c>
      <c r="J27" s="66">
        <v>0.15</v>
      </c>
      <c r="K27" s="66">
        <v>0.4</v>
      </c>
      <c r="L27" s="66">
        <v>0.4</v>
      </c>
      <c r="M27" s="100">
        <v>2.4</v>
      </c>
      <c r="N27" s="4"/>
      <c r="O27" s="137" t="s">
        <v>28</v>
      </c>
      <c r="P27" s="143">
        <v>0.4</v>
      </c>
      <c r="Q27" s="143">
        <v>0.04</v>
      </c>
      <c r="R27" s="143">
        <v>0</v>
      </c>
      <c r="S27" s="143">
        <v>0.25</v>
      </c>
      <c r="T27" s="144">
        <v>1.28</v>
      </c>
      <c r="U27" s="4"/>
      <c r="V27" s="75" t="s">
        <v>53</v>
      </c>
      <c r="W27" s="11">
        <v>71</v>
      </c>
      <c r="X27" s="11">
        <v>0</v>
      </c>
      <c r="Y27" s="11">
        <v>0</v>
      </c>
      <c r="Z27" s="11">
        <v>0</v>
      </c>
      <c r="AA27" s="76">
        <v>0</v>
      </c>
      <c r="AB27" s="4"/>
      <c r="AC27" s="129" t="s">
        <v>43</v>
      </c>
      <c r="AD27" s="102">
        <f t="shared" ref="AD27:AH27" si="5">SUM(AD17:AD26)</f>
        <v>158.6</v>
      </c>
      <c r="AE27" s="102">
        <f t="shared" si="5"/>
        <v>2.84</v>
      </c>
      <c r="AF27" s="102">
        <f t="shared" si="5"/>
        <v>4.16</v>
      </c>
      <c r="AG27" s="102">
        <f t="shared" si="5"/>
        <v>13.780000000000001</v>
      </c>
      <c r="AH27" s="102">
        <f t="shared" si="5"/>
        <v>102.96000000000001</v>
      </c>
      <c r="AI27" s="145"/>
      <c r="AJ27" s="145"/>
    </row>
    <row r="28" spans="1:36" ht="14.4" x14ac:dyDescent="0.3">
      <c r="A28" s="75" t="s">
        <v>64</v>
      </c>
      <c r="B28" s="11">
        <v>20</v>
      </c>
      <c r="C28" s="11">
        <v>0.26</v>
      </c>
      <c r="D28" s="11">
        <v>0.02</v>
      </c>
      <c r="E28" s="11">
        <v>1.1599999999999999</v>
      </c>
      <c r="F28" s="76">
        <v>5</v>
      </c>
      <c r="G28" s="4"/>
      <c r="H28" s="99" t="s">
        <v>81</v>
      </c>
      <c r="I28" s="66">
        <v>0.14000000000000001</v>
      </c>
      <c r="J28" s="66">
        <v>0</v>
      </c>
      <c r="K28" s="66">
        <v>0</v>
      </c>
      <c r="L28" s="66">
        <v>0</v>
      </c>
      <c r="M28" s="100">
        <v>0.06</v>
      </c>
      <c r="N28" s="4"/>
      <c r="O28" s="137" t="s">
        <v>63</v>
      </c>
      <c r="P28" s="138">
        <v>7</v>
      </c>
      <c r="Q28" s="63">
        <v>0.06</v>
      </c>
      <c r="R28" s="63">
        <v>0.01</v>
      </c>
      <c r="S28" s="63">
        <v>0.67</v>
      </c>
      <c r="T28" s="64">
        <v>2.87</v>
      </c>
      <c r="U28" s="4"/>
      <c r="V28" s="141" t="s">
        <v>82</v>
      </c>
      <c r="W28" s="87">
        <v>0.02</v>
      </c>
      <c r="X28" s="87">
        <v>0</v>
      </c>
      <c r="Y28" s="87">
        <v>0</v>
      </c>
      <c r="Z28" s="87">
        <v>0</v>
      </c>
      <c r="AA28" s="88">
        <v>0</v>
      </c>
      <c r="AB28" s="4"/>
      <c r="AC28" s="4"/>
      <c r="AD28" s="4"/>
      <c r="AE28" s="4"/>
      <c r="AF28" s="4"/>
      <c r="AG28" s="4"/>
      <c r="AH28" s="4"/>
      <c r="AI28" s="139"/>
      <c r="AJ28" s="139"/>
    </row>
    <row r="29" spans="1:36" ht="14.4" x14ac:dyDescent="0.3">
      <c r="A29" s="75" t="s">
        <v>83</v>
      </c>
      <c r="B29" s="11">
        <v>6</v>
      </c>
      <c r="C29" s="11">
        <v>1.0900000000000001</v>
      </c>
      <c r="D29" s="11">
        <v>0.01</v>
      </c>
      <c r="E29" s="11">
        <v>2.69</v>
      </c>
      <c r="F29" s="76">
        <v>14.88</v>
      </c>
      <c r="G29" s="4"/>
      <c r="H29" s="99" t="s">
        <v>40</v>
      </c>
      <c r="I29" s="66">
        <v>0.5</v>
      </c>
      <c r="J29" s="66">
        <v>0</v>
      </c>
      <c r="K29" s="66">
        <v>0</v>
      </c>
      <c r="L29" s="66">
        <v>0</v>
      </c>
      <c r="M29" s="100">
        <v>0</v>
      </c>
      <c r="N29" s="4"/>
      <c r="O29" s="75" t="s">
        <v>64</v>
      </c>
      <c r="P29" s="11">
        <v>15</v>
      </c>
      <c r="Q29" s="59">
        <v>0.19500000000000001</v>
      </c>
      <c r="R29" s="59">
        <v>1.4999999999999999E-2</v>
      </c>
      <c r="S29" s="59">
        <v>0.87</v>
      </c>
      <c r="T29" s="59">
        <v>3.75</v>
      </c>
      <c r="U29" s="4"/>
      <c r="V29" s="104" t="s">
        <v>84</v>
      </c>
      <c r="W29" s="105">
        <v>10</v>
      </c>
      <c r="X29" s="105">
        <v>0.26</v>
      </c>
      <c r="Y29" s="105">
        <v>2.5</v>
      </c>
      <c r="Z29" s="105">
        <v>0.27</v>
      </c>
      <c r="AA29" s="106">
        <v>24.62</v>
      </c>
      <c r="AB29" s="4"/>
      <c r="AC29" s="146" t="s">
        <v>85</v>
      </c>
      <c r="AD29" s="25"/>
      <c r="AE29" s="25"/>
      <c r="AF29" s="25"/>
      <c r="AG29" s="25"/>
      <c r="AH29" s="25"/>
      <c r="AI29" s="139"/>
      <c r="AJ29" s="139"/>
    </row>
    <row r="30" spans="1:36" ht="14.4" x14ac:dyDescent="0.3">
      <c r="A30" s="75" t="s">
        <v>86</v>
      </c>
      <c r="B30" s="11">
        <v>0.4</v>
      </c>
      <c r="C30" s="11">
        <v>0</v>
      </c>
      <c r="D30" s="11">
        <v>0</v>
      </c>
      <c r="E30" s="11">
        <v>0</v>
      </c>
      <c r="F30" s="76">
        <v>0.88</v>
      </c>
      <c r="G30" s="4"/>
      <c r="H30" s="99" t="s">
        <v>82</v>
      </c>
      <c r="I30" s="66">
        <v>0.01</v>
      </c>
      <c r="J30" s="66">
        <v>0</v>
      </c>
      <c r="K30" s="66">
        <v>0</v>
      </c>
      <c r="L30" s="66">
        <v>0</v>
      </c>
      <c r="M30" s="100">
        <v>0</v>
      </c>
      <c r="N30" s="4"/>
      <c r="O30" s="61" t="s">
        <v>56</v>
      </c>
      <c r="P30" s="78">
        <v>23</v>
      </c>
      <c r="Q30" s="59">
        <v>0.39</v>
      </c>
      <c r="R30" s="59">
        <v>0.02</v>
      </c>
      <c r="S30" s="59">
        <v>4.5999999999999996</v>
      </c>
      <c r="T30" s="59">
        <v>19.78</v>
      </c>
      <c r="U30" s="4"/>
      <c r="V30" s="43" t="s">
        <v>87</v>
      </c>
      <c r="W30" s="70">
        <v>13</v>
      </c>
      <c r="X30" s="147">
        <v>1.417</v>
      </c>
      <c r="Y30" s="147">
        <v>1.3</v>
      </c>
      <c r="Z30" s="147">
        <v>6.37</v>
      </c>
      <c r="AA30" s="148">
        <v>42.9</v>
      </c>
      <c r="AB30" s="4"/>
      <c r="AC30" s="149" t="s">
        <v>88</v>
      </c>
      <c r="AD30" s="25"/>
      <c r="AE30" s="25"/>
      <c r="AF30" s="25"/>
      <c r="AG30" s="25"/>
      <c r="AH30" s="25"/>
      <c r="AI30" s="139"/>
      <c r="AJ30" s="139"/>
    </row>
    <row r="31" spans="1:36" ht="14.4" x14ac:dyDescent="0.3">
      <c r="A31" s="150" t="s">
        <v>89</v>
      </c>
      <c r="B31" s="151">
        <v>0.05</v>
      </c>
      <c r="C31" s="151">
        <v>0</v>
      </c>
      <c r="D31" s="151">
        <v>0</v>
      </c>
      <c r="E31" s="151">
        <v>0.02</v>
      </c>
      <c r="F31" s="152">
        <v>7.0000000000000007E-2</v>
      </c>
      <c r="G31" s="4"/>
      <c r="H31" s="153" t="s">
        <v>53</v>
      </c>
      <c r="I31" s="115">
        <v>73</v>
      </c>
      <c r="J31" s="115">
        <v>0</v>
      </c>
      <c r="K31" s="115">
        <v>0</v>
      </c>
      <c r="L31" s="115">
        <v>0</v>
      </c>
      <c r="M31" s="154">
        <v>0</v>
      </c>
      <c r="N31" s="4"/>
      <c r="O31" s="75" t="s">
        <v>90</v>
      </c>
      <c r="P31" s="11">
        <v>4</v>
      </c>
      <c r="Q31" s="11">
        <v>0.04</v>
      </c>
      <c r="R31" s="11">
        <v>0</v>
      </c>
      <c r="S31" s="11">
        <v>0.04</v>
      </c>
      <c r="T31" s="76">
        <v>0.52</v>
      </c>
      <c r="U31" s="4"/>
      <c r="V31" s="129" t="s">
        <v>43</v>
      </c>
      <c r="W31" s="130">
        <f t="shared" ref="W31:AA31" si="6">SUM(W21:W30)</f>
        <v>173.72</v>
      </c>
      <c r="X31" s="130">
        <f t="shared" si="6"/>
        <v>2.7770000000000001</v>
      </c>
      <c r="Y31" s="130">
        <f t="shared" si="6"/>
        <v>3.91</v>
      </c>
      <c r="Z31" s="130">
        <f t="shared" si="6"/>
        <v>13.059999999999999</v>
      </c>
      <c r="AA31" s="102">
        <f t="shared" si="6"/>
        <v>102.00999999999999</v>
      </c>
      <c r="AB31" s="4"/>
      <c r="AC31" s="155" t="s">
        <v>91</v>
      </c>
      <c r="AD31" s="156"/>
      <c r="AE31" s="156"/>
      <c r="AF31" s="156"/>
      <c r="AG31" s="156"/>
      <c r="AH31" s="156"/>
      <c r="AI31" s="139"/>
      <c r="AJ31" s="139"/>
    </row>
    <row r="32" spans="1:36" ht="14.4" x14ac:dyDescent="0.3">
      <c r="A32" s="75" t="s">
        <v>40</v>
      </c>
      <c r="B32" s="11">
        <v>0.4</v>
      </c>
      <c r="C32" s="11">
        <v>0</v>
      </c>
      <c r="D32" s="11">
        <v>0</v>
      </c>
      <c r="E32" s="11">
        <v>0</v>
      </c>
      <c r="F32" s="76">
        <v>0</v>
      </c>
      <c r="G32" s="157"/>
      <c r="H32" s="40" t="s">
        <v>92</v>
      </c>
      <c r="I32" s="69">
        <v>12</v>
      </c>
      <c r="J32" s="70">
        <v>1.417</v>
      </c>
      <c r="K32" s="70">
        <v>1.3</v>
      </c>
      <c r="L32" s="70">
        <v>6.37</v>
      </c>
      <c r="M32" s="158">
        <v>42.9</v>
      </c>
      <c r="N32" s="4"/>
      <c r="O32" s="75" t="s">
        <v>81</v>
      </c>
      <c r="P32" s="11">
        <v>0.85</v>
      </c>
      <c r="Q32" s="11">
        <v>0.03</v>
      </c>
      <c r="R32" s="11">
        <v>0</v>
      </c>
      <c r="S32" s="11">
        <v>0.05</v>
      </c>
      <c r="T32" s="76">
        <v>0.36</v>
      </c>
      <c r="U32" s="4"/>
      <c r="V32" s="4"/>
      <c r="W32" s="4"/>
      <c r="X32" s="4"/>
      <c r="Y32" s="4"/>
      <c r="Z32" s="4"/>
      <c r="AA32" s="4"/>
      <c r="AB32" s="4"/>
      <c r="AC32" s="159" t="s">
        <v>19</v>
      </c>
      <c r="AD32" s="160" t="s">
        <v>24</v>
      </c>
      <c r="AE32" s="160" t="s">
        <v>93</v>
      </c>
      <c r="AF32" s="160" t="s">
        <v>94</v>
      </c>
      <c r="AG32" s="160" t="s">
        <v>95</v>
      </c>
      <c r="AH32" s="161" t="s">
        <v>0</v>
      </c>
      <c r="AI32" s="139"/>
      <c r="AJ32" s="139"/>
    </row>
    <row r="33" spans="1:36" ht="14.4" x14ac:dyDescent="0.3">
      <c r="A33" s="75" t="s">
        <v>82</v>
      </c>
      <c r="B33" s="11">
        <v>0.1</v>
      </c>
      <c r="C33" s="11">
        <v>0</v>
      </c>
      <c r="D33" s="11">
        <v>0</v>
      </c>
      <c r="E33" s="11">
        <v>0</v>
      </c>
      <c r="F33" s="76">
        <v>0</v>
      </c>
      <c r="G33" s="157"/>
      <c r="H33" s="162" t="s">
        <v>43</v>
      </c>
      <c r="I33" s="72">
        <f t="shared" ref="I33:M33" si="7">SUM(I22:I32)</f>
        <v>162.15</v>
      </c>
      <c r="J33" s="72">
        <f t="shared" si="7"/>
        <v>3.8369999999999997</v>
      </c>
      <c r="K33" s="72">
        <f t="shared" si="7"/>
        <v>5.2</v>
      </c>
      <c r="L33" s="72">
        <f t="shared" si="7"/>
        <v>15.07</v>
      </c>
      <c r="M33" s="163">
        <f t="shared" si="7"/>
        <v>115.71000000000001</v>
      </c>
      <c r="N33" s="4"/>
      <c r="O33" s="75" t="s">
        <v>40</v>
      </c>
      <c r="P33" s="11">
        <v>0.69</v>
      </c>
      <c r="Q33" s="11">
        <v>0</v>
      </c>
      <c r="R33" s="11">
        <v>0</v>
      </c>
      <c r="S33" s="11">
        <v>0</v>
      </c>
      <c r="T33" s="76">
        <v>0</v>
      </c>
      <c r="U33" s="4"/>
      <c r="V33" s="5" t="s">
        <v>96</v>
      </c>
      <c r="W33" s="22"/>
      <c r="X33" s="22"/>
      <c r="Y33" s="22"/>
      <c r="Z33" s="22"/>
      <c r="AA33" s="4"/>
      <c r="AB33" s="4"/>
      <c r="AC33" s="164" t="s">
        <v>97</v>
      </c>
      <c r="AD33" s="165">
        <v>80</v>
      </c>
      <c r="AE33" s="165">
        <v>2.48</v>
      </c>
      <c r="AF33" s="165">
        <v>0.16</v>
      </c>
      <c r="AG33" s="165">
        <v>15.2</v>
      </c>
      <c r="AH33" s="166">
        <v>66.400000000000006</v>
      </c>
      <c r="AI33" s="139"/>
      <c r="AJ33" s="139"/>
    </row>
    <row r="34" spans="1:36" ht="14.4" x14ac:dyDescent="0.3">
      <c r="A34" s="85" t="s">
        <v>53</v>
      </c>
      <c r="B34" s="86">
        <v>58</v>
      </c>
      <c r="C34" s="86">
        <v>0</v>
      </c>
      <c r="D34" s="86">
        <v>0</v>
      </c>
      <c r="E34" s="86">
        <v>0</v>
      </c>
      <c r="F34" s="167">
        <v>0</v>
      </c>
      <c r="G34" s="4"/>
      <c r="H34" s="2"/>
      <c r="I34" s="4"/>
      <c r="J34" s="4"/>
      <c r="K34" s="4"/>
      <c r="L34" s="4"/>
      <c r="M34" s="4"/>
      <c r="N34" s="4"/>
      <c r="O34" s="75" t="s">
        <v>82</v>
      </c>
      <c r="P34" s="11">
        <v>0.14000000000000001</v>
      </c>
      <c r="Q34" s="11">
        <v>0</v>
      </c>
      <c r="R34" s="11">
        <v>0</v>
      </c>
      <c r="S34" s="11">
        <v>0</v>
      </c>
      <c r="T34" s="76">
        <v>0</v>
      </c>
      <c r="U34" s="4"/>
      <c r="V34" s="2" t="s">
        <v>98</v>
      </c>
      <c r="W34" s="4"/>
      <c r="X34" s="4"/>
      <c r="Y34" s="4"/>
      <c r="Z34" s="4"/>
      <c r="AA34" s="4"/>
      <c r="AB34" s="4"/>
      <c r="AC34" s="168" t="s">
        <v>53</v>
      </c>
      <c r="AD34" s="66">
        <v>70</v>
      </c>
      <c r="AE34" s="66">
        <v>0</v>
      </c>
      <c r="AF34" s="66">
        <v>0</v>
      </c>
      <c r="AG34" s="66">
        <v>0</v>
      </c>
      <c r="AH34" s="100">
        <v>0</v>
      </c>
      <c r="AI34" s="169"/>
      <c r="AJ34" s="169"/>
    </row>
    <row r="35" spans="1:36" ht="14.4" x14ac:dyDescent="0.3">
      <c r="A35" s="75" t="s">
        <v>84</v>
      </c>
      <c r="B35" s="11">
        <v>10</v>
      </c>
      <c r="C35" s="11">
        <v>0.26</v>
      </c>
      <c r="D35" s="11">
        <v>2.5</v>
      </c>
      <c r="E35" s="11">
        <v>0.27</v>
      </c>
      <c r="F35" s="76">
        <v>24.62</v>
      </c>
      <c r="G35" s="4"/>
      <c r="H35" s="113" t="s">
        <v>99</v>
      </c>
      <c r="I35" s="22"/>
      <c r="J35" s="22"/>
      <c r="K35" s="22"/>
      <c r="L35" s="4"/>
      <c r="M35" s="4"/>
      <c r="N35" s="4"/>
      <c r="O35" s="141" t="s">
        <v>53</v>
      </c>
      <c r="P35" s="87">
        <v>86</v>
      </c>
      <c r="Q35" s="87">
        <v>0</v>
      </c>
      <c r="R35" s="87">
        <v>0</v>
      </c>
      <c r="S35" s="87">
        <v>0</v>
      </c>
      <c r="T35" s="88">
        <v>0</v>
      </c>
      <c r="U35" s="4"/>
      <c r="V35" s="4"/>
      <c r="W35" s="4"/>
      <c r="X35" s="4"/>
      <c r="Y35" s="4"/>
      <c r="Z35" s="4"/>
      <c r="AA35" s="4"/>
      <c r="AB35" s="4"/>
      <c r="AC35" s="170" t="s">
        <v>40</v>
      </c>
      <c r="AD35" s="11">
        <v>0.4</v>
      </c>
      <c r="AE35" s="11">
        <v>0</v>
      </c>
      <c r="AF35" s="171">
        <v>0</v>
      </c>
      <c r="AG35" s="11">
        <v>0</v>
      </c>
      <c r="AH35" s="172">
        <v>0</v>
      </c>
      <c r="AI35" s="4"/>
      <c r="AJ35" s="4"/>
    </row>
    <row r="36" spans="1:36" ht="14.4" x14ac:dyDescent="0.3">
      <c r="A36" s="43" t="s">
        <v>44</v>
      </c>
      <c r="B36" s="70">
        <v>8</v>
      </c>
      <c r="C36" s="147">
        <v>1.28</v>
      </c>
      <c r="D36" s="147">
        <v>0.51</v>
      </c>
      <c r="E36" s="147">
        <v>6.75</v>
      </c>
      <c r="F36" s="148">
        <v>38.25</v>
      </c>
      <c r="G36" s="4"/>
      <c r="H36" s="2" t="s">
        <v>100</v>
      </c>
      <c r="I36" s="4"/>
      <c r="J36" s="4"/>
      <c r="K36" s="4"/>
      <c r="L36" s="4"/>
      <c r="M36" s="4"/>
      <c r="N36" s="4"/>
      <c r="O36" s="104" t="s">
        <v>84</v>
      </c>
      <c r="P36" s="105">
        <v>10</v>
      </c>
      <c r="Q36" s="105">
        <v>0.26</v>
      </c>
      <c r="R36" s="105">
        <v>2.5</v>
      </c>
      <c r="S36" s="105">
        <v>0.27</v>
      </c>
      <c r="T36" s="106">
        <v>24.62</v>
      </c>
      <c r="U36" s="4"/>
      <c r="V36" s="95" t="s">
        <v>19</v>
      </c>
      <c r="W36" s="96" t="s">
        <v>24</v>
      </c>
      <c r="X36" s="96" t="s">
        <v>21</v>
      </c>
      <c r="Y36" s="96" t="s">
        <v>22</v>
      </c>
      <c r="Z36" s="96" t="s">
        <v>23</v>
      </c>
      <c r="AA36" s="97" t="s">
        <v>0</v>
      </c>
      <c r="AB36" s="4"/>
      <c r="AC36" s="173" t="s">
        <v>101</v>
      </c>
      <c r="AD36" s="174">
        <v>40</v>
      </c>
      <c r="AE36" s="105">
        <v>6.76</v>
      </c>
      <c r="AF36" s="105">
        <v>3.36</v>
      </c>
      <c r="AG36" s="105">
        <v>0</v>
      </c>
      <c r="AH36" s="106">
        <v>57.2</v>
      </c>
      <c r="AI36" s="81"/>
      <c r="AJ36" s="81"/>
    </row>
    <row r="37" spans="1:36" ht="14.4" x14ac:dyDescent="0.3">
      <c r="A37" s="101" t="s">
        <v>43</v>
      </c>
      <c r="B37" s="175">
        <f t="shared" ref="B37:F37" si="8">SUM(B25:B36)</f>
        <v>168.95</v>
      </c>
      <c r="C37" s="175">
        <f t="shared" si="8"/>
        <v>3.67</v>
      </c>
      <c r="D37" s="175">
        <f t="shared" si="8"/>
        <v>3.0999999999999996</v>
      </c>
      <c r="E37" s="175">
        <f t="shared" si="8"/>
        <v>18.419999999999998</v>
      </c>
      <c r="F37" s="175">
        <f t="shared" si="8"/>
        <v>116.64</v>
      </c>
      <c r="G37" s="4"/>
      <c r="H37" s="4"/>
      <c r="I37" s="4"/>
      <c r="J37" s="4"/>
      <c r="K37" s="4"/>
      <c r="L37" s="4"/>
      <c r="M37" s="4"/>
      <c r="N37" s="4"/>
      <c r="O37" s="43" t="s">
        <v>102</v>
      </c>
      <c r="P37" s="70">
        <v>22</v>
      </c>
      <c r="Q37" s="147">
        <v>2.0699999999999998</v>
      </c>
      <c r="R37" s="147">
        <v>0.36</v>
      </c>
      <c r="S37" s="147">
        <v>13.2</v>
      </c>
      <c r="T37" s="148">
        <v>68.099999999999994</v>
      </c>
      <c r="U37" s="4"/>
      <c r="V37" s="104" t="s">
        <v>103</v>
      </c>
      <c r="W37" s="105">
        <v>80</v>
      </c>
      <c r="X37" s="176">
        <v>2.16</v>
      </c>
      <c r="Y37" s="176">
        <v>0.24</v>
      </c>
      <c r="Z37" s="176">
        <v>22.56</v>
      </c>
      <c r="AA37" s="177">
        <v>104</v>
      </c>
      <c r="AB37" s="4"/>
      <c r="AC37" s="178" t="s">
        <v>104</v>
      </c>
      <c r="AD37" s="56">
        <v>60</v>
      </c>
      <c r="AE37" s="11">
        <v>11.34</v>
      </c>
      <c r="AF37" s="11">
        <v>8</v>
      </c>
      <c r="AG37" s="179">
        <v>0</v>
      </c>
      <c r="AH37" s="76">
        <v>117</v>
      </c>
      <c r="AI37" s="81"/>
      <c r="AJ37" s="81"/>
    </row>
    <row r="38" spans="1:36" ht="14.4" x14ac:dyDescent="0.3">
      <c r="G38" s="4"/>
      <c r="H38" s="34" t="s">
        <v>19</v>
      </c>
      <c r="I38" s="35" t="s">
        <v>24</v>
      </c>
      <c r="J38" s="35" t="s">
        <v>21</v>
      </c>
      <c r="K38" s="35" t="s">
        <v>22</v>
      </c>
      <c r="L38" s="35" t="s">
        <v>23</v>
      </c>
      <c r="M38" s="36" t="s">
        <v>0</v>
      </c>
      <c r="N38" s="4"/>
      <c r="O38" s="101" t="s">
        <v>43</v>
      </c>
      <c r="P38" s="180">
        <f t="shared" ref="P38:T38" si="9">SUM(P25:P37)</f>
        <v>190.07999999999998</v>
      </c>
      <c r="Q38" s="180">
        <f t="shared" si="9"/>
        <v>6.8650000000000002</v>
      </c>
      <c r="R38" s="180">
        <f t="shared" si="9"/>
        <v>5.585</v>
      </c>
      <c r="S38" s="180">
        <f t="shared" si="9"/>
        <v>19.95</v>
      </c>
      <c r="T38" s="180">
        <f t="shared" si="9"/>
        <v>160.28</v>
      </c>
      <c r="U38" s="4"/>
      <c r="V38" s="75" t="s">
        <v>40</v>
      </c>
      <c r="W38" s="11">
        <v>0.6</v>
      </c>
      <c r="X38" s="11">
        <v>0</v>
      </c>
      <c r="Y38" s="11">
        <v>0</v>
      </c>
      <c r="Z38" s="11">
        <v>0</v>
      </c>
      <c r="AA38" s="76">
        <v>0</v>
      </c>
      <c r="AB38" s="4"/>
      <c r="AC38" s="178" t="s">
        <v>40</v>
      </c>
      <c r="AD38" s="11">
        <v>0.5</v>
      </c>
      <c r="AE38" s="11">
        <v>0</v>
      </c>
      <c r="AF38" s="11">
        <v>0</v>
      </c>
      <c r="AG38" s="11">
        <v>0</v>
      </c>
      <c r="AH38" s="76">
        <v>0</v>
      </c>
      <c r="AI38" s="81"/>
      <c r="AJ38" s="81"/>
    </row>
    <row r="39" spans="1:36" ht="14.4" x14ac:dyDescent="0.3">
      <c r="A39" s="1" t="s">
        <v>105</v>
      </c>
      <c r="B39" s="157"/>
      <c r="C39" s="157"/>
      <c r="D39" s="157"/>
      <c r="E39" s="157"/>
      <c r="F39" s="157"/>
      <c r="G39" s="4"/>
      <c r="H39" s="104" t="s">
        <v>106</v>
      </c>
      <c r="I39" s="181">
        <v>100</v>
      </c>
      <c r="J39" s="176">
        <v>4.2</v>
      </c>
      <c r="K39" s="176">
        <v>0.42</v>
      </c>
      <c r="L39" s="176">
        <v>24.85</v>
      </c>
      <c r="M39" s="177">
        <v>122.5</v>
      </c>
      <c r="N39" s="4"/>
      <c r="O39" s="4"/>
      <c r="P39" s="4"/>
      <c r="Q39" s="4"/>
      <c r="R39" s="4"/>
      <c r="S39" s="4"/>
      <c r="T39" s="4"/>
      <c r="U39" s="4"/>
      <c r="V39" s="75" t="s">
        <v>53</v>
      </c>
      <c r="W39" s="11">
        <v>25</v>
      </c>
      <c r="X39" s="11">
        <v>0</v>
      </c>
      <c r="Y39" s="11">
        <v>0</v>
      </c>
      <c r="Z39" s="11">
        <v>0</v>
      </c>
      <c r="AA39" s="76">
        <v>0</v>
      </c>
      <c r="AB39" s="4"/>
      <c r="AC39" s="99" t="s">
        <v>32</v>
      </c>
      <c r="AD39" s="66">
        <v>1</v>
      </c>
      <c r="AE39" s="56">
        <v>0.02</v>
      </c>
      <c r="AF39" s="56">
        <v>0.67</v>
      </c>
      <c r="AG39" s="56">
        <v>0.03</v>
      </c>
      <c r="AH39" s="57">
        <v>6.21</v>
      </c>
      <c r="AI39" s="81"/>
      <c r="AJ39" s="81"/>
    </row>
    <row r="40" spans="1:36" ht="14.4" x14ac:dyDescent="0.3">
      <c r="A40" s="4"/>
      <c r="B40" s="4"/>
      <c r="C40" s="4"/>
      <c r="D40" s="4"/>
      <c r="E40" s="4"/>
      <c r="F40" s="4"/>
      <c r="G40" s="4"/>
      <c r="H40" s="75" t="s">
        <v>40</v>
      </c>
      <c r="I40" s="11">
        <v>0.4</v>
      </c>
      <c r="J40" s="11">
        <v>0</v>
      </c>
      <c r="K40" s="171">
        <v>0</v>
      </c>
      <c r="L40" s="11">
        <v>0</v>
      </c>
      <c r="M40" s="172">
        <v>0</v>
      </c>
      <c r="N40" s="4"/>
      <c r="O40" s="182" t="s">
        <v>107</v>
      </c>
      <c r="P40" s="183"/>
      <c r="Q40" s="183"/>
      <c r="R40" s="183"/>
      <c r="S40" s="184"/>
      <c r="T40" s="184"/>
      <c r="U40" s="4"/>
      <c r="V40" s="75" t="s">
        <v>104</v>
      </c>
      <c r="W40" s="11">
        <v>60</v>
      </c>
      <c r="X40" s="11">
        <v>16.2</v>
      </c>
      <c r="Y40" s="11">
        <v>8.4</v>
      </c>
      <c r="Z40" s="11">
        <v>0</v>
      </c>
      <c r="AA40" s="76">
        <v>144.86000000000001</v>
      </c>
      <c r="AB40" s="4"/>
      <c r="AC40" s="185" t="s">
        <v>28</v>
      </c>
      <c r="AD40" s="109">
        <v>5</v>
      </c>
      <c r="AE40" s="186">
        <v>0.56999999999999995</v>
      </c>
      <c r="AF40" s="186">
        <v>0.05</v>
      </c>
      <c r="AG40" s="186">
        <v>3.18</v>
      </c>
      <c r="AH40" s="187">
        <v>16.05</v>
      </c>
      <c r="AI40" s="145"/>
      <c r="AJ40" s="145"/>
    </row>
    <row r="41" spans="1:36" ht="14.4" x14ac:dyDescent="0.3">
      <c r="A41" s="95" t="s">
        <v>19</v>
      </c>
      <c r="B41" s="96" t="s">
        <v>20</v>
      </c>
      <c r="C41" s="96" t="s">
        <v>21</v>
      </c>
      <c r="D41" s="96" t="s">
        <v>22</v>
      </c>
      <c r="E41" s="96" t="s">
        <v>23</v>
      </c>
      <c r="F41" s="97" t="s">
        <v>0</v>
      </c>
      <c r="G41" s="4"/>
      <c r="H41" s="85" t="s">
        <v>108</v>
      </c>
      <c r="I41" s="86">
        <v>2</v>
      </c>
      <c r="J41" s="86">
        <v>0</v>
      </c>
      <c r="K41" s="188">
        <v>2</v>
      </c>
      <c r="L41" s="86">
        <v>0</v>
      </c>
      <c r="M41" s="189">
        <v>17.68</v>
      </c>
      <c r="N41" s="4"/>
      <c r="O41" s="1" t="s">
        <v>109</v>
      </c>
      <c r="P41" s="4"/>
      <c r="Q41" s="4"/>
      <c r="R41" s="4"/>
      <c r="S41" s="4"/>
      <c r="T41" s="4"/>
      <c r="U41" s="4"/>
      <c r="V41" s="75" t="s">
        <v>110</v>
      </c>
      <c r="W41" s="11">
        <v>5</v>
      </c>
      <c r="X41" s="11">
        <v>0</v>
      </c>
      <c r="Y41" s="11">
        <v>5</v>
      </c>
      <c r="Z41" s="11">
        <v>0</v>
      </c>
      <c r="AA41" s="76">
        <v>45</v>
      </c>
      <c r="AB41" s="4"/>
      <c r="AC41" s="190" t="s">
        <v>111</v>
      </c>
      <c r="AD41" s="47">
        <v>8</v>
      </c>
      <c r="AE41" s="47">
        <v>9.1428571428571428E-2</v>
      </c>
      <c r="AF41" s="47">
        <v>1.1428571428571429E-2</v>
      </c>
      <c r="AG41" s="47">
        <v>0.74285714285714288</v>
      </c>
      <c r="AH41" s="90">
        <v>3.1999999999999997</v>
      </c>
      <c r="AI41" s="139"/>
      <c r="AJ41" s="139"/>
    </row>
    <row r="42" spans="1:36" ht="14.4" x14ac:dyDescent="0.3">
      <c r="A42" s="191" t="s">
        <v>103</v>
      </c>
      <c r="B42" s="59">
        <v>80</v>
      </c>
      <c r="C42" s="59">
        <v>2.16</v>
      </c>
      <c r="D42" s="59">
        <v>0.24</v>
      </c>
      <c r="E42" s="59">
        <v>22.56</v>
      </c>
      <c r="F42" s="59">
        <v>104</v>
      </c>
      <c r="G42" s="4"/>
      <c r="H42" s="104" t="s">
        <v>112</v>
      </c>
      <c r="I42" s="105">
        <v>30</v>
      </c>
      <c r="J42" s="176">
        <v>5.07</v>
      </c>
      <c r="K42" s="176">
        <v>2.52</v>
      </c>
      <c r="L42" s="105">
        <v>0</v>
      </c>
      <c r="M42" s="177">
        <v>42.9</v>
      </c>
      <c r="N42" s="4"/>
      <c r="O42" s="29" t="s">
        <v>113</v>
      </c>
      <c r="P42" s="12"/>
      <c r="Q42" s="12"/>
      <c r="R42" s="12"/>
      <c r="S42" s="12"/>
      <c r="T42" s="12"/>
      <c r="U42" s="4"/>
      <c r="V42" s="75" t="s">
        <v>114</v>
      </c>
      <c r="W42" s="11">
        <v>0.15</v>
      </c>
      <c r="X42" s="11">
        <v>0</v>
      </c>
      <c r="Y42" s="11">
        <v>0</v>
      </c>
      <c r="Z42" s="11">
        <v>0.04</v>
      </c>
      <c r="AA42" s="76">
        <v>0.22</v>
      </c>
      <c r="AB42" s="4"/>
      <c r="AC42" s="168" t="s">
        <v>53</v>
      </c>
      <c r="AD42" s="66">
        <v>8</v>
      </c>
      <c r="AE42" s="66">
        <v>0</v>
      </c>
      <c r="AF42" s="66">
        <v>0</v>
      </c>
      <c r="AG42" s="66">
        <v>0</v>
      </c>
      <c r="AH42" s="100">
        <v>0</v>
      </c>
      <c r="AI42" s="145"/>
      <c r="AJ42" s="145"/>
    </row>
    <row r="43" spans="1:36" ht="14.4" x14ac:dyDescent="0.3">
      <c r="A43" s="99" t="s">
        <v>115</v>
      </c>
      <c r="B43" s="66">
        <v>70</v>
      </c>
      <c r="C43" s="66">
        <v>0</v>
      </c>
      <c r="D43" s="66">
        <v>0</v>
      </c>
      <c r="E43" s="66">
        <v>0</v>
      </c>
      <c r="F43" s="100">
        <v>0</v>
      </c>
      <c r="G43" s="4"/>
      <c r="H43" s="75" t="s">
        <v>104</v>
      </c>
      <c r="I43" s="11">
        <v>30</v>
      </c>
      <c r="J43" s="11">
        <v>5.67</v>
      </c>
      <c r="K43" s="11">
        <v>4.0199999999999996</v>
      </c>
      <c r="L43" s="11">
        <v>0</v>
      </c>
      <c r="M43" s="76">
        <v>58.5</v>
      </c>
      <c r="N43" s="4"/>
      <c r="O43" s="104" t="s">
        <v>19</v>
      </c>
      <c r="P43" s="131" t="s">
        <v>24</v>
      </c>
      <c r="Q43" s="131" t="s">
        <v>21</v>
      </c>
      <c r="R43" s="131" t="s">
        <v>22</v>
      </c>
      <c r="S43" s="131" t="s">
        <v>23</v>
      </c>
      <c r="T43" s="132" t="s">
        <v>0</v>
      </c>
      <c r="U43" s="4"/>
      <c r="V43" s="75" t="s">
        <v>63</v>
      </c>
      <c r="W43" s="11">
        <v>30</v>
      </c>
      <c r="X43" s="11">
        <v>0.27</v>
      </c>
      <c r="Y43" s="11">
        <v>0.06</v>
      </c>
      <c r="Z43" s="11">
        <v>2.88</v>
      </c>
      <c r="AA43" s="76">
        <v>12.3</v>
      </c>
      <c r="AB43" s="4"/>
      <c r="AC43" s="192" t="s">
        <v>67</v>
      </c>
      <c r="AD43" s="47">
        <v>10</v>
      </c>
      <c r="AE43" s="47">
        <v>0.3</v>
      </c>
      <c r="AF43" s="47">
        <v>3.5</v>
      </c>
      <c r="AG43" s="47">
        <v>0.4375</v>
      </c>
      <c r="AH43" s="90">
        <v>34.5</v>
      </c>
      <c r="AI43" s="145"/>
      <c r="AJ43" s="145"/>
    </row>
    <row r="44" spans="1:36" ht="14.4" x14ac:dyDescent="0.3">
      <c r="A44" s="99" t="s">
        <v>33</v>
      </c>
      <c r="B44" s="66">
        <v>2.19</v>
      </c>
      <c r="C44" s="66">
        <v>1.3999999999999999E-2</v>
      </c>
      <c r="D44" s="66">
        <v>1.56</v>
      </c>
      <c r="E44" s="66">
        <v>0.02</v>
      </c>
      <c r="F44" s="100">
        <v>14.175999999999998</v>
      </c>
      <c r="G44" s="4"/>
      <c r="H44" s="75" t="s">
        <v>67</v>
      </c>
      <c r="I44" s="11">
        <v>12</v>
      </c>
      <c r="J44" s="59">
        <v>0.36</v>
      </c>
      <c r="K44" s="59">
        <v>4.2</v>
      </c>
      <c r="L44" s="59">
        <v>0.52800000000000002</v>
      </c>
      <c r="M44" s="60">
        <v>41.4</v>
      </c>
      <c r="N44" s="4"/>
      <c r="O44" s="55" t="s">
        <v>56</v>
      </c>
      <c r="P44" s="11">
        <v>110</v>
      </c>
      <c r="Q44" s="56">
        <v>1.87</v>
      </c>
      <c r="R44" s="56">
        <v>0.11</v>
      </c>
      <c r="S44" s="56">
        <v>22</v>
      </c>
      <c r="T44" s="57">
        <v>94.6</v>
      </c>
      <c r="U44" s="4"/>
      <c r="V44" s="75" t="s">
        <v>82</v>
      </c>
      <c r="W44" s="11">
        <v>0.04</v>
      </c>
      <c r="X44" s="87">
        <v>0</v>
      </c>
      <c r="Y44" s="87">
        <v>0</v>
      </c>
      <c r="Z44" s="87">
        <v>0</v>
      </c>
      <c r="AA44" s="88">
        <v>0</v>
      </c>
      <c r="AB44" s="4"/>
      <c r="AC44" s="193" t="s">
        <v>40</v>
      </c>
      <c r="AD44" s="66">
        <v>0.1</v>
      </c>
      <c r="AE44" s="66">
        <v>0</v>
      </c>
      <c r="AF44" s="66">
        <v>0</v>
      </c>
      <c r="AG44" s="66">
        <v>0</v>
      </c>
      <c r="AH44" s="100">
        <v>0</v>
      </c>
      <c r="AI44" s="139"/>
      <c r="AJ44" s="139"/>
    </row>
    <row r="45" spans="1:36" ht="14.4" x14ac:dyDescent="0.3">
      <c r="A45" s="185" t="s">
        <v>40</v>
      </c>
      <c r="B45" s="109">
        <v>0.41067761806981512</v>
      </c>
      <c r="C45" s="115">
        <v>0</v>
      </c>
      <c r="D45" s="115">
        <v>0</v>
      </c>
      <c r="E45" s="115">
        <v>0</v>
      </c>
      <c r="F45" s="154">
        <v>0</v>
      </c>
      <c r="G45" s="4"/>
      <c r="H45" s="75" t="s">
        <v>63</v>
      </c>
      <c r="I45" s="11">
        <v>8</v>
      </c>
      <c r="J45" s="11">
        <v>7.0000000000000007E-2</v>
      </c>
      <c r="K45" s="11">
        <v>0.02</v>
      </c>
      <c r="L45" s="11">
        <v>0.77</v>
      </c>
      <c r="M45" s="76">
        <v>3.28</v>
      </c>
      <c r="N45" s="4"/>
      <c r="O45" s="49" t="s">
        <v>53</v>
      </c>
      <c r="P45" s="11">
        <v>100</v>
      </c>
      <c r="Q45" s="11">
        <v>0</v>
      </c>
      <c r="R45" s="11">
        <v>0</v>
      </c>
      <c r="S45" s="11">
        <v>0</v>
      </c>
      <c r="T45" s="76">
        <v>0</v>
      </c>
      <c r="U45" s="4"/>
      <c r="V45" s="133" t="s">
        <v>116</v>
      </c>
      <c r="W45" s="194">
        <v>37</v>
      </c>
      <c r="X45" s="174">
        <v>0.56000000000000005</v>
      </c>
      <c r="Y45" s="174">
        <v>0.04</v>
      </c>
      <c r="Z45" s="174">
        <v>3.2</v>
      </c>
      <c r="AA45" s="195">
        <v>17.600000000000001</v>
      </c>
      <c r="AB45" s="4"/>
      <c r="AC45" s="193" t="s">
        <v>117</v>
      </c>
      <c r="AD45" s="66">
        <v>0.1</v>
      </c>
      <c r="AE45" s="66">
        <v>0</v>
      </c>
      <c r="AF45" s="66">
        <v>0</v>
      </c>
      <c r="AG45" s="66">
        <v>0</v>
      </c>
      <c r="AH45" s="100">
        <v>0</v>
      </c>
      <c r="AI45" s="145"/>
      <c r="AJ45" s="145"/>
    </row>
    <row r="46" spans="1:36" ht="14.4" x14ac:dyDescent="0.3">
      <c r="A46" s="104" t="s">
        <v>104</v>
      </c>
      <c r="B46" s="181">
        <v>60</v>
      </c>
      <c r="C46" s="59">
        <v>11.34</v>
      </c>
      <c r="D46" s="59">
        <v>8.0399999999999991</v>
      </c>
      <c r="E46" s="63">
        <v>0</v>
      </c>
      <c r="F46" s="59">
        <v>117</v>
      </c>
      <c r="G46" s="4"/>
      <c r="H46" s="49" t="s">
        <v>53</v>
      </c>
      <c r="I46" s="196">
        <v>18</v>
      </c>
      <c r="J46" s="11">
        <v>0</v>
      </c>
      <c r="K46" s="11">
        <v>0</v>
      </c>
      <c r="L46" s="11">
        <v>0</v>
      </c>
      <c r="M46" s="76">
        <v>0</v>
      </c>
      <c r="N46" s="4"/>
      <c r="O46" s="49" t="s">
        <v>40</v>
      </c>
      <c r="P46" s="11">
        <v>0.7</v>
      </c>
      <c r="Q46" s="11">
        <v>0</v>
      </c>
      <c r="R46" s="11">
        <v>0</v>
      </c>
      <c r="S46" s="11">
        <v>0</v>
      </c>
      <c r="T46" s="76">
        <v>0</v>
      </c>
      <c r="U46" s="4"/>
      <c r="V46" s="99" t="s">
        <v>118</v>
      </c>
      <c r="W46" s="138">
        <v>1</v>
      </c>
      <c r="X46" s="143">
        <v>0.03</v>
      </c>
      <c r="Y46" s="143">
        <v>0.01</v>
      </c>
      <c r="Z46" s="143">
        <v>7.0000000000000007E-2</v>
      </c>
      <c r="AA46" s="144">
        <v>0.43</v>
      </c>
      <c r="AB46" s="4"/>
      <c r="AC46" s="197" t="s">
        <v>119</v>
      </c>
      <c r="AD46" s="198">
        <v>0.5</v>
      </c>
      <c r="AE46" s="138">
        <v>0.05</v>
      </c>
      <c r="AF46" s="138">
        <v>0</v>
      </c>
      <c r="AG46" s="138">
        <v>0.38</v>
      </c>
      <c r="AH46" s="199">
        <v>1.83</v>
      </c>
      <c r="AI46" s="145"/>
      <c r="AJ46" s="145"/>
    </row>
    <row r="47" spans="1:36" ht="14.4" x14ac:dyDescent="0.3">
      <c r="A47" s="137" t="s">
        <v>63</v>
      </c>
      <c r="B47" s="138">
        <v>7</v>
      </c>
      <c r="C47" s="63">
        <v>0.06</v>
      </c>
      <c r="D47" s="63">
        <v>0.01</v>
      </c>
      <c r="E47" s="63">
        <v>0.67</v>
      </c>
      <c r="F47" s="64">
        <v>2.87</v>
      </c>
      <c r="G47" s="4"/>
      <c r="H47" s="75" t="s">
        <v>40</v>
      </c>
      <c r="I47" s="11">
        <v>0.2</v>
      </c>
      <c r="J47" s="11">
        <v>0</v>
      </c>
      <c r="K47" s="11">
        <v>0</v>
      </c>
      <c r="L47" s="11">
        <v>0</v>
      </c>
      <c r="M47" s="76">
        <v>0</v>
      </c>
      <c r="N47" s="4"/>
      <c r="O47" s="49" t="s">
        <v>26</v>
      </c>
      <c r="P47" s="11">
        <v>24.798512089274638</v>
      </c>
      <c r="Q47" s="11">
        <v>0.81835089894606305</v>
      </c>
      <c r="R47" s="11">
        <v>0.49101053936763783</v>
      </c>
      <c r="S47" s="11">
        <v>1.1903285802851826</v>
      </c>
      <c r="T47" s="76">
        <v>12.399256044637319</v>
      </c>
      <c r="U47" s="4"/>
      <c r="V47" s="137" t="s">
        <v>120</v>
      </c>
      <c r="W47" s="138">
        <v>3</v>
      </c>
      <c r="X47" s="138">
        <v>7.285714285714287E-2</v>
      </c>
      <c r="Y47" s="138">
        <v>0.75</v>
      </c>
      <c r="Z47" s="138">
        <v>9.4285714285714306E-2</v>
      </c>
      <c r="AA47" s="199">
        <v>7.4099999999999993</v>
      </c>
      <c r="AB47" s="4"/>
      <c r="AC47" s="200" t="s">
        <v>53</v>
      </c>
      <c r="AD47" s="201">
        <v>1</v>
      </c>
      <c r="AE47" s="202">
        <v>0</v>
      </c>
      <c r="AF47" s="202">
        <v>0</v>
      </c>
      <c r="AG47" s="202">
        <v>0</v>
      </c>
      <c r="AH47" s="203">
        <v>0</v>
      </c>
      <c r="AI47" s="139"/>
      <c r="AJ47" s="139"/>
    </row>
    <row r="48" spans="1:36" ht="14.4" x14ac:dyDescent="0.3">
      <c r="A48" s="137" t="s">
        <v>121</v>
      </c>
      <c r="B48" s="138">
        <v>15</v>
      </c>
      <c r="C48" s="63">
        <v>0.18</v>
      </c>
      <c r="D48" s="63">
        <v>0.03</v>
      </c>
      <c r="E48" s="63">
        <v>0.64</v>
      </c>
      <c r="F48" s="64">
        <v>3.6</v>
      </c>
      <c r="G48" s="4"/>
      <c r="H48" s="85" t="s">
        <v>82</v>
      </c>
      <c r="I48" s="86">
        <v>0.02</v>
      </c>
      <c r="J48" s="115">
        <v>0</v>
      </c>
      <c r="K48" s="115">
        <v>0</v>
      </c>
      <c r="L48" s="115">
        <v>0</v>
      </c>
      <c r="M48" s="115">
        <v>0</v>
      </c>
      <c r="N48" s="4"/>
      <c r="O48" s="52" t="s">
        <v>33</v>
      </c>
      <c r="P48" s="87">
        <v>6.1996280223186595</v>
      </c>
      <c r="Q48" s="87">
        <v>4.3397396156230623E-2</v>
      </c>
      <c r="R48" s="87">
        <v>4.8357098574085544</v>
      </c>
      <c r="S48" s="87">
        <v>6.1996280223186595E-2</v>
      </c>
      <c r="T48" s="88">
        <v>43.942963422194659</v>
      </c>
      <c r="U48" s="4"/>
      <c r="V48" s="141" t="s">
        <v>40</v>
      </c>
      <c r="W48" s="87">
        <v>0.13</v>
      </c>
      <c r="X48" s="87">
        <v>0</v>
      </c>
      <c r="Y48" s="87">
        <v>0</v>
      </c>
      <c r="Z48" s="87">
        <v>0</v>
      </c>
      <c r="AA48" s="88">
        <v>0</v>
      </c>
      <c r="AB48" s="4"/>
      <c r="AC48" s="192" t="s">
        <v>122</v>
      </c>
      <c r="AD48" s="47">
        <v>20</v>
      </c>
      <c r="AE48" s="47">
        <v>0.18</v>
      </c>
      <c r="AF48" s="47">
        <v>0.04</v>
      </c>
      <c r="AG48" s="47">
        <v>1.92</v>
      </c>
      <c r="AH48" s="90">
        <v>8.1999999999999993</v>
      </c>
      <c r="AI48" s="139"/>
      <c r="AJ48" s="139"/>
    </row>
    <row r="49" spans="1:36" ht="14.4" x14ac:dyDescent="0.3">
      <c r="A49" s="204" t="s">
        <v>123</v>
      </c>
      <c r="B49" s="205">
        <v>2.4</v>
      </c>
      <c r="C49" s="206">
        <v>0.1</v>
      </c>
      <c r="D49" s="206">
        <v>0.01</v>
      </c>
      <c r="E49" s="206">
        <v>0.45</v>
      </c>
      <c r="F49" s="207">
        <v>1.97</v>
      </c>
      <c r="G49" s="4"/>
      <c r="H49" s="193" t="s">
        <v>48</v>
      </c>
      <c r="I49" s="171">
        <v>14</v>
      </c>
      <c r="J49" s="208">
        <v>0.10111111111111111</v>
      </c>
      <c r="K49" s="208">
        <v>1.5555555555555557E-2</v>
      </c>
      <c r="L49" s="208">
        <v>0.50555555555555554</v>
      </c>
      <c r="M49" s="209">
        <v>2.1</v>
      </c>
      <c r="N49" s="4"/>
      <c r="O49" s="34" t="s">
        <v>124</v>
      </c>
      <c r="P49" s="69">
        <v>80</v>
      </c>
      <c r="Q49" s="69">
        <v>13.44</v>
      </c>
      <c r="R49" s="69">
        <v>23.36</v>
      </c>
      <c r="S49" s="69">
        <v>0.32</v>
      </c>
      <c r="T49" s="89">
        <v>265.60000000000002</v>
      </c>
      <c r="U49" s="4"/>
      <c r="V49" s="101" t="s">
        <v>43</v>
      </c>
      <c r="W49" s="175">
        <f t="shared" ref="W49:AA49" si="10">SUM(W37:W48)</f>
        <v>241.92</v>
      </c>
      <c r="X49" s="175">
        <f t="shared" si="10"/>
        <v>19.292857142857141</v>
      </c>
      <c r="Y49" s="175">
        <f t="shared" si="10"/>
        <v>14.5</v>
      </c>
      <c r="Z49" s="175">
        <f t="shared" si="10"/>
        <v>28.844285714285711</v>
      </c>
      <c r="AA49" s="180">
        <f t="shared" si="10"/>
        <v>331.82000000000011</v>
      </c>
      <c r="AB49" s="4"/>
      <c r="AC49" s="192" t="s">
        <v>64</v>
      </c>
      <c r="AD49" s="47">
        <v>20</v>
      </c>
      <c r="AE49" s="47">
        <v>0.26</v>
      </c>
      <c r="AF49" s="47">
        <v>0.02</v>
      </c>
      <c r="AG49" s="47">
        <v>1.1599999999999999</v>
      </c>
      <c r="AH49" s="90">
        <v>5</v>
      </c>
      <c r="AI49" s="139"/>
      <c r="AJ49" s="139"/>
    </row>
    <row r="50" spans="1:36" ht="14.4" x14ac:dyDescent="0.3">
      <c r="A50" s="37" t="s">
        <v>119</v>
      </c>
      <c r="B50" s="210">
        <v>0.5</v>
      </c>
      <c r="C50" s="181">
        <v>0.05</v>
      </c>
      <c r="D50" s="181">
        <v>0</v>
      </c>
      <c r="E50" s="181">
        <v>0.38</v>
      </c>
      <c r="F50" s="211">
        <v>1.83</v>
      </c>
      <c r="G50" s="4"/>
      <c r="H50" s="212" t="s">
        <v>125</v>
      </c>
      <c r="I50" s="138">
        <v>7</v>
      </c>
      <c r="J50" s="143">
        <v>7.0000000000000007E-2</v>
      </c>
      <c r="K50" s="63">
        <v>1.5555555555555557E-2</v>
      </c>
      <c r="L50" s="143">
        <v>0.16</v>
      </c>
      <c r="M50" s="144">
        <v>1.2</v>
      </c>
      <c r="N50" s="4"/>
      <c r="O50" s="75" t="s">
        <v>126</v>
      </c>
      <c r="P50" s="213">
        <v>16</v>
      </c>
      <c r="Q50" s="213">
        <v>0.19</v>
      </c>
      <c r="R50" s="171">
        <v>0</v>
      </c>
      <c r="S50" s="213">
        <v>2.88</v>
      </c>
      <c r="T50" s="172">
        <v>12.8</v>
      </c>
      <c r="U50" s="4"/>
      <c r="V50" s="4"/>
      <c r="W50" s="4"/>
      <c r="X50" s="26"/>
      <c r="Y50" s="26"/>
      <c r="Z50" s="26"/>
      <c r="AA50" s="26"/>
      <c r="AB50" s="4"/>
      <c r="AC50" s="192" t="s">
        <v>110</v>
      </c>
      <c r="AD50" s="47">
        <v>0.4</v>
      </c>
      <c r="AE50" s="47">
        <v>0</v>
      </c>
      <c r="AF50" s="47">
        <v>0.4</v>
      </c>
      <c r="AG50" s="47">
        <v>0</v>
      </c>
      <c r="AH50" s="90">
        <v>3.54</v>
      </c>
      <c r="AI50" s="139"/>
      <c r="AJ50" s="139"/>
    </row>
    <row r="51" spans="1:36" ht="14.4" x14ac:dyDescent="0.3">
      <c r="A51" s="200" t="s">
        <v>53</v>
      </c>
      <c r="B51" s="201">
        <v>1</v>
      </c>
      <c r="C51" s="202">
        <v>0</v>
      </c>
      <c r="D51" s="202">
        <v>0</v>
      </c>
      <c r="E51" s="202">
        <v>0</v>
      </c>
      <c r="F51" s="203">
        <v>0</v>
      </c>
      <c r="G51" s="4"/>
      <c r="H51" s="61" t="s">
        <v>45</v>
      </c>
      <c r="I51" s="78">
        <v>14</v>
      </c>
      <c r="J51" s="79">
        <v>0.16648648648648651</v>
      </c>
      <c r="K51" s="79">
        <v>2.6486486486486487E-2</v>
      </c>
      <c r="L51" s="79">
        <v>0.44648648648648642</v>
      </c>
      <c r="M51" s="80">
        <v>2.2400000000000002</v>
      </c>
      <c r="N51" s="4"/>
      <c r="O51" s="61" t="s">
        <v>127</v>
      </c>
      <c r="P51" s="196">
        <v>4</v>
      </c>
      <c r="Q51" s="59">
        <v>3.0000000000000001E-3</v>
      </c>
      <c r="R51" s="59">
        <v>3.5000000000000003E-2</v>
      </c>
      <c r="S51" s="59">
        <v>4.4000000000000003E-3</v>
      </c>
      <c r="T51" s="60">
        <v>0.34499999999999997</v>
      </c>
      <c r="U51" s="4"/>
      <c r="V51" s="214" t="s">
        <v>128</v>
      </c>
      <c r="W51" s="28"/>
      <c r="X51" s="28"/>
      <c r="Y51" s="28"/>
      <c r="Z51" s="28"/>
      <c r="AA51" s="28"/>
      <c r="AB51" s="4"/>
      <c r="AC51" s="193" t="s">
        <v>40</v>
      </c>
      <c r="AD51" s="66">
        <v>0.13</v>
      </c>
      <c r="AE51" s="66">
        <v>0</v>
      </c>
      <c r="AF51" s="66">
        <v>0</v>
      </c>
      <c r="AG51" s="66">
        <v>0</v>
      </c>
      <c r="AH51" s="100">
        <v>0</v>
      </c>
      <c r="AI51" s="139"/>
      <c r="AJ51" s="139"/>
    </row>
    <row r="52" spans="1:36" ht="14.4" x14ac:dyDescent="0.3">
      <c r="A52" s="49" t="s">
        <v>53</v>
      </c>
      <c r="B52" s="196">
        <v>10</v>
      </c>
      <c r="C52" s="215">
        <v>0</v>
      </c>
      <c r="D52" s="215">
        <v>0</v>
      </c>
      <c r="E52" s="215">
        <v>0</v>
      </c>
      <c r="F52" s="216">
        <v>0</v>
      </c>
      <c r="G52" s="4"/>
      <c r="H52" s="217" t="s">
        <v>120</v>
      </c>
      <c r="I52" s="63">
        <v>5</v>
      </c>
      <c r="J52" s="63">
        <v>0.14000000000000001</v>
      </c>
      <c r="K52" s="63">
        <v>1</v>
      </c>
      <c r="L52" s="63">
        <v>0.16</v>
      </c>
      <c r="M52" s="218">
        <v>10.55</v>
      </c>
      <c r="N52" s="4"/>
      <c r="O52" s="61" t="s">
        <v>40</v>
      </c>
      <c r="P52" s="213">
        <v>0.4</v>
      </c>
      <c r="Q52" s="198">
        <v>0</v>
      </c>
      <c r="R52" s="198">
        <v>0</v>
      </c>
      <c r="S52" s="198">
        <v>0</v>
      </c>
      <c r="T52" s="219">
        <v>0</v>
      </c>
      <c r="U52" s="4"/>
      <c r="V52" s="220" t="s">
        <v>129</v>
      </c>
      <c r="W52" s="28"/>
      <c r="X52" s="28"/>
      <c r="Y52" s="28"/>
      <c r="Z52" s="28"/>
      <c r="AA52" s="28"/>
      <c r="AB52" s="4"/>
      <c r="AC52" s="221" t="s">
        <v>43</v>
      </c>
      <c r="AD52" s="222">
        <f t="shared" ref="AD52:AH52" si="11">SUM(AD33:AD51)</f>
        <v>325.13</v>
      </c>
      <c r="AE52" s="222">
        <f t="shared" si="11"/>
        <v>22.051428571428573</v>
      </c>
      <c r="AF52" s="222">
        <f t="shared" si="11"/>
        <v>16.21142857142857</v>
      </c>
      <c r="AG52" s="222">
        <f t="shared" si="11"/>
        <v>23.050357142857141</v>
      </c>
      <c r="AH52" s="222">
        <f t="shared" si="11"/>
        <v>319.13</v>
      </c>
      <c r="AI52" s="139"/>
      <c r="AJ52" s="139"/>
    </row>
    <row r="53" spans="1:36" ht="14.4" x14ac:dyDescent="0.3">
      <c r="A53" s="137" t="s">
        <v>130</v>
      </c>
      <c r="B53" s="138">
        <v>0.35</v>
      </c>
      <c r="C53" s="138">
        <v>0</v>
      </c>
      <c r="D53" s="138">
        <v>0</v>
      </c>
      <c r="E53" s="138">
        <v>0</v>
      </c>
      <c r="F53" s="199">
        <v>0</v>
      </c>
      <c r="G53" s="16"/>
      <c r="H53" s="137" t="s">
        <v>40</v>
      </c>
      <c r="I53" s="138">
        <v>0.12</v>
      </c>
      <c r="J53" s="66">
        <v>0</v>
      </c>
      <c r="K53" s="66">
        <v>0</v>
      </c>
      <c r="L53" s="66">
        <v>0</v>
      </c>
      <c r="M53" s="100">
        <v>0</v>
      </c>
      <c r="N53" s="4"/>
      <c r="O53" s="223" t="s">
        <v>117</v>
      </c>
      <c r="P53" s="215">
        <v>0.01</v>
      </c>
      <c r="Q53" s="205">
        <v>0</v>
      </c>
      <c r="R53" s="205">
        <v>0</v>
      </c>
      <c r="S53" s="205">
        <v>0</v>
      </c>
      <c r="T53" s="224">
        <v>0</v>
      </c>
      <c r="U53" s="4"/>
      <c r="V53" s="133" t="s">
        <v>19</v>
      </c>
      <c r="W53" s="225" t="s">
        <v>131</v>
      </c>
      <c r="X53" s="225" t="s">
        <v>21</v>
      </c>
      <c r="Y53" s="225" t="s">
        <v>22</v>
      </c>
      <c r="Z53" s="225" t="s">
        <v>23</v>
      </c>
      <c r="AA53" s="226" t="s">
        <v>0</v>
      </c>
      <c r="AB53" s="12"/>
      <c r="AC53" s="16"/>
      <c r="AD53" s="227"/>
      <c r="AE53" s="227"/>
      <c r="AF53" s="227"/>
      <c r="AG53" s="227"/>
      <c r="AH53" s="227"/>
      <c r="AI53" s="139"/>
      <c r="AJ53" s="139"/>
    </row>
    <row r="54" spans="1:36" ht="15.6" x14ac:dyDescent="0.3">
      <c r="A54" s="137" t="s">
        <v>117</v>
      </c>
      <c r="B54" s="138">
        <v>0.02</v>
      </c>
      <c r="C54" s="138">
        <v>0</v>
      </c>
      <c r="D54" s="138">
        <v>0</v>
      </c>
      <c r="E54" s="138">
        <v>0</v>
      </c>
      <c r="F54" s="199">
        <v>0</v>
      </c>
      <c r="G54" s="16"/>
      <c r="H54" s="129" t="s">
        <v>43</v>
      </c>
      <c r="I54" s="180">
        <f t="shared" ref="I54:M54" si="12">SUM(I39:I53)</f>
        <v>240.74</v>
      </c>
      <c r="J54" s="180">
        <f t="shared" si="12"/>
        <v>15.847597597597597</v>
      </c>
      <c r="K54" s="180">
        <f t="shared" si="12"/>
        <v>14.237597597597599</v>
      </c>
      <c r="L54" s="180">
        <f t="shared" si="12"/>
        <v>27.420042042042041</v>
      </c>
      <c r="M54" s="180">
        <f t="shared" si="12"/>
        <v>302.35000000000002</v>
      </c>
      <c r="N54" s="4"/>
      <c r="O54" s="133" t="s">
        <v>45</v>
      </c>
      <c r="P54" s="194">
        <v>40</v>
      </c>
      <c r="Q54" s="228">
        <v>0.4756756756756757</v>
      </c>
      <c r="R54" s="228">
        <v>7.567567567567568E-2</v>
      </c>
      <c r="S54" s="228">
        <v>1.2756756756756755</v>
      </c>
      <c r="T54" s="229">
        <v>6.4</v>
      </c>
      <c r="U54" s="4"/>
      <c r="V54" s="230" t="s">
        <v>132</v>
      </c>
      <c r="W54" s="231">
        <v>65</v>
      </c>
      <c r="X54" s="63">
        <v>2.73</v>
      </c>
      <c r="Y54" s="63">
        <v>0.65</v>
      </c>
      <c r="Z54" s="63">
        <v>24.37</v>
      </c>
      <c r="AA54" s="64">
        <v>114</v>
      </c>
      <c r="AB54" s="232"/>
      <c r="AC54" s="233" t="s">
        <v>133</v>
      </c>
      <c r="AD54" s="234"/>
      <c r="AE54" s="234"/>
      <c r="AF54" s="235"/>
      <c r="AG54" s="235"/>
      <c r="AH54" s="235"/>
      <c r="AI54" s="142"/>
      <c r="AJ54" s="142"/>
    </row>
    <row r="55" spans="1:36" ht="14.4" x14ac:dyDescent="0.3">
      <c r="A55" s="223" t="s">
        <v>134</v>
      </c>
      <c r="B55" s="206">
        <v>0.3</v>
      </c>
      <c r="C55" s="138">
        <v>0</v>
      </c>
      <c r="D55" s="138">
        <v>0</v>
      </c>
      <c r="E55" s="206">
        <v>0.3</v>
      </c>
      <c r="F55" s="207">
        <v>1.1200000000000001</v>
      </c>
      <c r="G55" s="16"/>
      <c r="H55" s="236"/>
      <c r="I55" s="26"/>
      <c r="J55" s="26"/>
      <c r="K55" s="26"/>
      <c r="L55" s="26"/>
      <c r="M55" s="26"/>
      <c r="N55" s="4"/>
      <c r="O55" s="99" t="s">
        <v>81</v>
      </c>
      <c r="P55" s="66">
        <v>0</v>
      </c>
      <c r="Q55" s="205">
        <v>0</v>
      </c>
      <c r="R55" s="205">
        <v>0</v>
      </c>
      <c r="S55" s="205">
        <v>0</v>
      </c>
      <c r="T55" s="224">
        <v>0</v>
      </c>
      <c r="U55" s="4"/>
      <c r="V55" s="61" t="s">
        <v>110</v>
      </c>
      <c r="W55" s="62">
        <v>3</v>
      </c>
      <c r="X55" s="11">
        <v>0.12</v>
      </c>
      <c r="Y55" s="11">
        <v>0.75</v>
      </c>
      <c r="Z55" s="11">
        <v>0.12</v>
      </c>
      <c r="AA55" s="76">
        <v>7.38</v>
      </c>
      <c r="AB55" s="4"/>
      <c r="AC55" s="237"/>
      <c r="AD55" s="238"/>
      <c r="AE55" s="238"/>
      <c r="AF55" s="238"/>
      <c r="AG55" s="238"/>
      <c r="AH55" s="238"/>
      <c r="AI55" s="142"/>
      <c r="AJ55" s="142"/>
    </row>
    <row r="56" spans="1:36" ht="14.4" x14ac:dyDescent="0.3">
      <c r="A56" s="133" t="s">
        <v>108</v>
      </c>
      <c r="B56" s="208">
        <v>2</v>
      </c>
      <c r="C56" s="208">
        <v>0</v>
      </c>
      <c r="D56" s="208">
        <v>2</v>
      </c>
      <c r="E56" s="208">
        <v>0</v>
      </c>
      <c r="F56" s="177">
        <v>17.68</v>
      </c>
      <c r="G56" s="16"/>
      <c r="H56" s="464" t="s">
        <v>135</v>
      </c>
      <c r="I56" s="463"/>
      <c r="J56" s="463"/>
      <c r="K56" s="463"/>
      <c r="L56" s="463"/>
      <c r="M56" s="463"/>
      <c r="N56" s="4"/>
      <c r="O56" s="101" t="s">
        <v>43</v>
      </c>
      <c r="P56" s="175">
        <f t="shared" ref="P56:T56" si="13">SUM(P44:P55)</f>
        <v>382.10814011159323</v>
      </c>
      <c r="Q56" s="175">
        <f t="shared" si="13"/>
        <v>16.840423970777969</v>
      </c>
      <c r="R56" s="175">
        <f t="shared" si="13"/>
        <v>28.907396072451867</v>
      </c>
      <c r="S56" s="175">
        <f t="shared" si="13"/>
        <v>27.732400536184045</v>
      </c>
      <c r="T56" s="180">
        <f t="shared" si="13"/>
        <v>436.08721946683198</v>
      </c>
      <c r="U56" s="4"/>
      <c r="V56" s="61" t="s">
        <v>26</v>
      </c>
      <c r="W56" s="62">
        <v>100</v>
      </c>
      <c r="X56" s="11">
        <v>3.3</v>
      </c>
      <c r="Y56" s="11">
        <v>3.8</v>
      </c>
      <c r="Z56" s="11">
        <v>4.5</v>
      </c>
      <c r="AA56" s="76">
        <v>66</v>
      </c>
      <c r="AB56" s="4"/>
      <c r="AC56" s="99" t="s">
        <v>19</v>
      </c>
      <c r="AD56" s="239" t="s">
        <v>131</v>
      </c>
      <c r="AE56" s="239" t="s">
        <v>21</v>
      </c>
      <c r="AF56" s="239" t="s">
        <v>22</v>
      </c>
      <c r="AG56" s="239" t="s">
        <v>23</v>
      </c>
      <c r="AH56" s="240" t="s">
        <v>0</v>
      </c>
      <c r="AI56" s="145"/>
      <c r="AJ56" s="145"/>
    </row>
    <row r="57" spans="1:36" ht="14.4" x14ac:dyDescent="0.3">
      <c r="A57" s="75" t="s">
        <v>40</v>
      </c>
      <c r="B57" s="213">
        <v>7.0000000000000007E-2</v>
      </c>
      <c r="C57" s="138">
        <v>0</v>
      </c>
      <c r="D57" s="138">
        <v>0</v>
      </c>
      <c r="E57" s="138">
        <v>0</v>
      </c>
      <c r="F57" s="199">
        <v>0</v>
      </c>
      <c r="G57" s="136"/>
      <c r="H57" s="241" t="s">
        <v>136</v>
      </c>
      <c r="I57" s="242"/>
      <c r="J57" s="242"/>
      <c r="K57" s="242"/>
      <c r="L57" s="242"/>
      <c r="M57" s="242"/>
      <c r="N57" s="4"/>
      <c r="O57" s="29" t="s">
        <v>137</v>
      </c>
      <c r="P57" s="4"/>
      <c r="Q57" s="26"/>
      <c r="R57" s="26"/>
      <c r="S57" s="26"/>
      <c r="T57" s="26"/>
      <c r="U57" s="4"/>
      <c r="V57" s="40" t="s">
        <v>38</v>
      </c>
      <c r="W57" s="243">
        <v>70</v>
      </c>
      <c r="X57" s="243">
        <v>0.26600000000000001</v>
      </c>
      <c r="Y57" s="243">
        <v>8.4000000000000005E-2</v>
      </c>
      <c r="Z57" s="243">
        <v>10.822000000000001</v>
      </c>
      <c r="AA57" s="244">
        <v>40.6</v>
      </c>
      <c r="AB57" s="4"/>
      <c r="AC57" s="99" t="s">
        <v>119</v>
      </c>
      <c r="AD57" s="66">
        <v>11</v>
      </c>
      <c r="AE57" s="59">
        <v>1.1314285714285715</v>
      </c>
      <c r="AF57" s="59">
        <v>0.10476190476190476</v>
      </c>
      <c r="AG57" s="59">
        <v>8.3914285714285715</v>
      </c>
      <c r="AH57" s="59">
        <v>40.04</v>
      </c>
      <c r="AI57" s="169"/>
      <c r="AJ57" s="169"/>
    </row>
    <row r="58" spans="1:36" ht="14.4" x14ac:dyDescent="0.3">
      <c r="A58" s="137" t="s">
        <v>118</v>
      </c>
      <c r="B58" s="138">
        <v>1</v>
      </c>
      <c r="C58" s="138">
        <v>0.03</v>
      </c>
      <c r="D58" s="138">
        <v>0.01</v>
      </c>
      <c r="E58" s="138">
        <v>7.0000000000000007E-2</v>
      </c>
      <c r="F58" s="199">
        <v>0.43</v>
      </c>
      <c r="G58" s="16"/>
      <c r="H58" s="245" t="s">
        <v>19</v>
      </c>
      <c r="I58" s="246" t="s">
        <v>25</v>
      </c>
      <c r="J58" s="246" t="s">
        <v>93</v>
      </c>
      <c r="K58" s="246" t="s">
        <v>94</v>
      </c>
      <c r="L58" s="246" t="s">
        <v>95</v>
      </c>
      <c r="M58" s="247" t="s">
        <v>0</v>
      </c>
      <c r="N58" s="4"/>
      <c r="O58" s="241" t="s">
        <v>138</v>
      </c>
      <c r="P58" s="241"/>
      <c r="Q58" s="241"/>
      <c r="R58" s="241"/>
      <c r="S58" s="241"/>
      <c r="T58" s="241"/>
      <c r="U58" s="4"/>
      <c r="V58" s="129" t="s">
        <v>43</v>
      </c>
      <c r="W58" s="130">
        <f t="shared" ref="W58:AA58" si="14">SUM(W54:W57)</f>
        <v>238</v>
      </c>
      <c r="X58" s="130">
        <f t="shared" si="14"/>
        <v>6.4160000000000004</v>
      </c>
      <c r="Y58" s="130">
        <f t="shared" si="14"/>
        <v>5.2839999999999989</v>
      </c>
      <c r="Z58" s="130">
        <f t="shared" si="14"/>
        <v>39.812000000000005</v>
      </c>
      <c r="AA58" s="130">
        <f t="shared" si="14"/>
        <v>227.98</v>
      </c>
      <c r="AB58" s="4"/>
      <c r="AC58" s="248" t="s">
        <v>26</v>
      </c>
      <c r="AD58" s="53">
        <v>17</v>
      </c>
      <c r="AE58" s="59">
        <v>0.48875000000000002</v>
      </c>
      <c r="AF58" s="59">
        <v>0.42500000000000004</v>
      </c>
      <c r="AG58" s="59">
        <v>0.82874999999999999</v>
      </c>
      <c r="AH58" s="59">
        <v>9.01</v>
      </c>
      <c r="AI58" s="16"/>
      <c r="AJ58" s="16"/>
    </row>
    <row r="59" spans="1:36" ht="14.4" x14ac:dyDescent="0.3">
      <c r="A59" s="249" t="s">
        <v>139</v>
      </c>
      <c r="B59" s="250">
        <v>40</v>
      </c>
      <c r="C59" s="251">
        <v>0.39</v>
      </c>
      <c r="D59" s="251">
        <v>0.13</v>
      </c>
      <c r="E59" s="251">
        <v>1.17</v>
      </c>
      <c r="F59" s="252">
        <v>8</v>
      </c>
      <c r="G59" s="16"/>
      <c r="H59" s="193" t="s">
        <v>48</v>
      </c>
      <c r="I59" s="56">
        <v>12</v>
      </c>
      <c r="J59" s="66">
        <v>0.11699999999999999</v>
      </c>
      <c r="K59" s="66">
        <v>3.9E-2</v>
      </c>
      <c r="L59" s="66">
        <v>0.35099999999999998</v>
      </c>
      <c r="M59" s="100">
        <v>2.4</v>
      </c>
      <c r="N59" s="4"/>
      <c r="O59" s="253" t="s">
        <v>140</v>
      </c>
      <c r="P59" s="254"/>
      <c r="Q59" s="254"/>
      <c r="R59" s="254"/>
      <c r="S59" s="254"/>
      <c r="T59" s="254"/>
      <c r="U59" s="4"/>
      <c r="V59" s="4"/>
      <c r="W59" s="255"/>
      <c r="X59" s="255"/>
      <c r="Y59" s="255"/>
      <c r="Z59" s="255"/>
      <c r="AA59" s="255"/>
      <c r="AB59" s="4"/>
      <c r="AC59" s="256" t="s">
        <v>27</v>
      </c>
      <c r="AD59" s="79">
        <v>27</v>
      </c>
      <c r="AE59" s="50">
        <v>3.4019999999999997</v>
      </c>
      <c r="AF59" s="50">
        <v>2.6676000000000006</v>
      </c>
      <c r="AG59" s="50">
        <v>0.21600000000000003</v>
      </c>
      <c r="AH59" s="51">
        <v>38.61</v>
      </c>
      <c r="AI59" s="257"/>
      <c r="AJ59" s="257"/>
    </row>
    <row r="60" spans="1:36" ht="14.4" x14ac:dyDescent="0.3">
      <c r="A60" s="101" t="s">
        <v>43</v>
      </c>
      <c r="B60" s="175">
        <f t="shared" ref="B60:F60" si="15">SUM(B42:B59)</f>
        <v>292.24067761806987</v>
      </c>
      <c r="C60" s="175">
        <f t="shared" si="15"/>
        <v>14.324</v>
      </c>
      <c r="D60" s="175">
        <f t="shared" si="15"/>
        <v>12.03</v>
      </c>
      <c r="E60" s="175">
        <f t="shared" si="15"/>
        <v>26.259999999999998</v>
      </c>
      <c r="F60" s="180">
        <f t="shared" si="15"/>
        <v>272.67599999999999</v>
      </c>
      <c r="G60" s="16"/>
      <c r="H60" s="193" t="s">
        <v>141</v>
      </c>
      <c r="I60" s="56">
        <v>40</v>
      </c>
      <c r="J60" s="66">
        <v>7.2</v>
      </c>
      <c r="K60" s="66">
        <v>2</v>
      </c>
      <c r="L60" s="66">
        <v>0.8</v>
      </c>
      <c r="M60" s="100">
        <v>49.6</v>
      </c>
      <c r="N60" s="4"/>
      <c r="O60" s="173" t="s">
        <v>19</v>
      </c>
      <c r="P60" s="258" t="s">
        <v>24</v>
      </c>
      <c r="Q60" s="258" t="s">
        <v>93</v>
      </c>
      <c r="R60" s="258" t="s">
        <v>94</v>
      </c>
      <c r="S60" s="258" t="s">
        <v>95</v>
      </c>
      <c r="T60" s="259" t="s">
        <v>0</v>
      </c>
      <c r="U60" s="4"/>
      <c r="V60" s="4"/>
      <c r="W60" s="4"/>
      <c r="X60" s="260" t="s">
        <v>142</v>
      </c>
      <c r="Y60" s="261"/>
      <c r="Z60" s="261"/>
      <c r="AA60" s="262"/>
      <c r="AB60" s="4"/>
      <c r="AC60" s="263" t="s">
        <v>143</v>
      </c>
      <c r="AD60" s="50">
        <v>5.9</v>
      </c>
      <c r="AE60" s="50">
        <v>1.1800000000000004</v>
      </c>
      <c r="AF60" s="50">
        <v>0.82178571428571434</v>
      </c>
      <c r="AG60" s="50">
        <v>3.4241071428571432</v>
      </c>
      <c r="AH60" s="51">
        <v>13.454107142857143</v>
      </c>
      <c r="AI60" s="257"/>
      <c r="AJ60" s="257"/>
    </row>
    <row r="61" spans="1:36" ht="14.4" x14ac:dyDescent="0.3">
      <c r="A61" s="264"/>
      <c r="B61" s="265"/>
      <c r="C61" s="265"/>
      <c r="D61" s="265"/>
      <c r="E61" s="265"/>
      <c r="F61" s="265"/>
      <c r="G61" s="16"/>
      <c r="H61" s="99" t="s">
        <v>120</v>
      </c>
      <c r="I61" s="66">
        <v>15</v>
      </c>
      <c r="J61" s="59">
        <v>0.36</v>
      </c>
      <c r="K61" s="59">
        <v>3.75</v>
      </c>
      <c r="L61" s="59">
        <v>0.48</v>
      </c>
      <c r="M61" s="59">
        <v>37.049999999999997</v>
      </c>
      <c r="N61" s="4"/>
      <c r="O61" s="266" t="s">
        <v>144</v>
      </c>
      <c r="P61" s="63">
        <v>20</v>
      </c>
      <c r="Q61" s="63">
        <v>4.4000000000000004</v>
      </c>
      <c r="R61" s="63">
        <v>5.92</v>
      </c>
      <c r="S61" s="63">
        <v>0</v>
      </c>
      <c r="T61" s="64">
        <v>70.8</v>
      </c>
      <c r="U61" s="4"/>
      <c r="V61" s="4"/>
      <c r="W61" s="4"/>
      <c r="X61" s="267" t="s">
        <v>21</v>
      </c>
      <c r="Y61" s="10" t="s">
        <v>22</v>
      </c>
      <c r="Z61" s="10" t="s">
        <v>23</v>
      </c>
      <c r="AA61" s="268" t="s">
        <v>0</v>
      </c>
      <c r="AB61" s="4"/>
      <c r="AC61" s="269" t="s">
        <v>54</v>
      </c>
      <c r="AD61" s="50">
        <v>0.8</v>
      </c>
      <c r="AE61" s="50">
        <v>0</v>
      </c>
      <c r="AF61" s="50">
        <v>0</v>
      </c>
      <c r="AG61" s="50">
        <v>0.22</v>
      </c>
      <c r="AH61" s="51">
        <v>0.42</v>
      </c>
      <c r="AI61" s="270"/>
      <c r="AJ61" s="257"/>
    </row>
    <row r="62" spans="1:36" ht="14.4" x14ac:dyDescent="0.3">
      <c r="A62" s="271" t="s">
        <v>145</v>
      </c>
      <c r="B62" s="272"/>
      <c r="C62" s="272"/>
      <c r="D62" s="272"/>
      <c r="E62" s="272"/>
      <c r="F62" s="272"/>
      <c r="G62" s="16"/>
      <c r="H62" s="52" t="s">
        <v>40</v>
      </c>
      <c r="I62" s="50">
        <v>0.2</v>
      </c>
      <c r="J62" s="66">
        <v>0</v>
      </c>
      <c r="K62" s="66">
        <v>0</v>
      </c>
      <c r="L62" s="66">
        <v>0</v>
      </c>
      <c r="M62" s="100">
        <v>0</v>
      </c>
      <c r="N62" s="4"/>
      <c r="O62" s="266" t="s">
        <v>48</v>
      </c>
      <c r="P62" s="63">
        <v>35</v>
      </c>
      <c r="Q62" s="63">
        <v>0.24</v>
      </c>
      <c r="R62" s="63">
        <v>0.03</v>
      </c>
      <c r="S62" s="63">
        <v>1.26</v>
      </c>
      <c r="T62" s="64">
        <v>5.25</v>
      </c>
      <c r="U62" s="4"/>
      <c r="V62" s="4"/>
      <c r="W62" s="4"/>
      <c r="X62" s="273">
        <f t="shared" ref="X62:AA62" si="16">X58+X49+X31+X16</f>
        <v>44.854235521235523</v>
      </c>
      <c r="Y62" s="273">
        <f t="shared" si="16"/>
        <v>40.282378378378375</v>
      </c>
      <c r="Z62" s="273">
        <f t="shared" si="16"/>
        <v>109.82466409266409</v>
      </c>
      <c r="AA62" s="273">
        <f t="shared" si="16"/>
        <v>990.51</v>
      </c>
      <c r="AB62" s="4"/>
      <c r="AC62" s="263" t="s">
        <v>39</v>
      </c>
      <c r="AD62" s="50">
        <v>11</v>
      </c>
      <c r="AE62" s="50">
        <v>0</v>
      </c>
      <c r="AF62" s="50">
        <v>0</v>
      </c>
      <c r="AG62" s="50">
        <v>11</v>
      </c>
      <c r="AH62" s="51">
        <v>41.25</v>
      </c>
      <c r="AI62" s="145"/>
      <c r="AJ62" s="257"/>
    </row>
    <row r="63" spans="1:36" ht="14.4" x14ac:dyDescent="0.3">
      <c r="A63" s="274"/>
      <c r="B63" s="275"/>
      <c r="C63" s="275"/>
      <c r="D63" s="275"/>
      <c r="E63" s="275"/>
      <c r="F63" s="275"/>
      <c r="G63" s="16"/>
      <c r="H63" s="276" t="s">
        <v>146</v>
      </c>
      <c r="I63" s="69">
        <v>50</v>
      </c>
      <c r="J63" s="111">
        <v>7.65</v>
      </c>
      <c r="K63" s="111">
        <v>7.85</v>
      </c>
      <c r="L63" s="111">
        <v>0.05</v>
      </c>
      <c r="M63" s="112">
        <v>101.5</v>
      </c>
      <c r="N63" s="4"/>
      <c r="O63" s="266" t="s">
        <v>122</v>
      </c>
      <c r="P63" s="63">
        <v>35</v>
      </c>
      <c r="Q63" s="63">
        <v>0.31</v>
      </c>
      <c r="R63" s="63">
        <v>7.0000000000000007E-2</v>
      </c>
      <c r="S63" s="63">
        <v>3.36</v>
      </c>
      <c r="T63" s="64">
        <v>14.35</v>
      </c>
      <c r="U63" s="4"/>
      <c r="V63" s="4"/>
      <c r="W63" s="4"/>
      <c r="X63" s="277" t="s">
        <v>147</v>
      </c>
      <c r="Y63" s="278" t="s">
        <v>148</v>
      </c>
      <c r="Z63" s="278" t="s">
        <v>149</v>
      </c>
      <c r="AA63" s="279" t="s">
        <v>150</v>
      </c>
      <c r="AB63" s="4"/>
      <c r="AC63" s="248" t="s">
        <v>33</v>
      </c>
      <c r="AD63" s="53">
        <v>17</v>
      </c>
      <c r="AE63" s="53">
        <v>8.5000000000000006E-2</v>
      </c>
      <c r="AF63" s="250">
        <v>14.024999999999999</v>
      </c>
      <c r="AG63" s="53">
        <v>0.138125</v>
      </c>
      <c r="AH63" s="250">
        <v>127.16000000000001</v>
      </c>
      <c r="AI63" s="145"/>
      <c r="AJ63" s="257"/>
    </row>
    <row r="64" spans="1:36" ht="14.4" x14ac:dyDescent="0.3">
      <c r="A64" s="40" t="s">
        <v>19</v>
      </c>
      <c r="B64" s="41" t="s">
        <v>24</v>
      </c>
      <c r="C64" s="41" t="s">
        <v>21</v>
      </c>
      <c r="D64" s="41" t="s">
        <v>22</v>
      </c>
      <c r="E64" s="41" t="s">
        <v>23</v>
      </c>
      <c r="F64" s="42" t="s">
        <v>0</v>
      </c>
      <c r="G64" s="16"/>
      <c r="H64" s="280" t="s">
        <v>151</v>
      </c>
      <c r="I64" s="174">
        <v>9</v>
      </c>
      <c r="J64" s="194">
        <v>0.01</v>
      </c>
      <c r="K64" s="176">
        <v>0.01</v>
      </c>
      <c r="L64" s="194">
        <v>4.3600000000000003</v>
      </c>
      <c r="M64" s="177">
        <v>17.82</v>
      </c>
      <c r="N64" s="4"/>
      <c r="O64" s="191" t="s">
        <v>152</v>
      </c>
      <c r="P64" s="63">
        <v>100</v>
      </c>
      <c r="Q64" s="59">
        <v>0.1</v>
      </c>
      <c r="R64" s="59">
        <v>0.1</v>
      </c>
      <c r="S64" s="59">
        <v>11.3</v>
      </c>
      <c r="T64" s="60">
        <v>46</v>
      </c>
      <c r="U64" s="4"/>
      <c r="V64" s="4"/>
      <c r="W64" s="16"/>
      <c r="X64" s="281"/>
      <c r="Y64" s="281"/>
      <c r="Z64" s="281"/>
      <c r="AA64" s="281"/>
      <c r="AB64" s="4"/>
      <c r="AC64" s="43" t="s">
        <v>26</v>
      </c>
      <c r="AD64" s="282">
        <v>100</v>
      </c>
      <c r="AE64" s="69">
        <v>3.3</v>
      </c>
      <c r="AF64" s="69">
        <v>3.8</v>
      </c>
      <c r="AG64" s="69">
        <v>4.5</v>
      </c>
      <c r="AH64" s="89">
        <v>66</v>
      </c>
      <c r="AI64" s="145"/>
      <c r="AJ64" s="257"/>
    </row>
    <row r="65" spans="1:36" ht="14.4" x14ac:dyDescent="0.3">
      <c r="A65" s="178" t="s">
        <v>153</v>
      </c>
      <c r="B65" s="56">
        <v>15</v>
      </c>
      <c r="C65" s="56">
        <v>2.5299999999999998</v>
      </c>
      <c r="D65" s="56">
        <v>1.03</v>
      </c>
      <c r="E65" s="56">
        <v>9.94</v>
      </c>
      <c r="F65" s="56">
        <v>58.35</v>
      </c>
      <c r="G65" s="4"/>
      <c r="H65" s="193" t="s">
        <v>39</v>
      </c>
      <c r="I65" s="56">
        <v>10</v>
      </c>
      <c r="J65" s="66">
        <v>0</v>
      </c>
      <c r="K65" s="66">
        <v>0</v>
      </c>
      <c r="L65" s="66">
        <v>10</v>
      </c>
      <c r="M65" s="100">
        <v>37.5</v>
      </c>
      <c r="N65" s="4"/>
      <c r="O65" s="153" t="s">
        <v>154</v>
      </c>
      <c r="P65" s="283">
        <v>50</v>
      </c>
      <c r="Q65" s="283">
        <v>4.3</v>
      </c>
      <c r="R65" s="283">
        <v>1.25</v>
      </c>
      <c r="S65" s="283">
        <v>25</v>
      </c>
      <c r="T65" s="284">
        <v>129</v>
      </c>
      <c r="U65" s="4"/>
      <c r="W65" s="285"/>
      <c r="X65" s="4"/>
      <c r="Y65" s="4"/>
      <c r="Z65" s="4"/>
      <c r="AA65" s="4"/>
      <c r="AB65" s="4"/>
      <c r="AC65" s="286" t="s">
        <v>59</v>
      </c>
      <c r="AD65" s="120">
        <v>70</v>
      </c>
      <c r="AE65" s="121">
        <v>0.35</v>
      </c>
      <c r="AF65" s="121">
        <v>7.0000000000000021E-2</v>
      </c>
      <c r="AG65" s="121">
        <v>6.37</v>
      </c>
      <c r="AH65" s="122">
        <v>25.2</v>
      </c>
      <c r="AI65" s="142"/>
      <c r="AJ65" s="257"/>
    </row>
    <row r="66" spans="1:36" ht="14.4" x14ac:dyDescent="0.3">
      <c r="A66" s="287" t="s">
        <v>39</v>
      </c>
      <c r="B66" s="66">
        <v>2</v>
      </c>
      <c r="C66" s="66">
        <v>0</v>
      </c>
      <c r="D66" s="66">
        <v>0</v>
      </c>
      <c r="E66" s="59">
        <v>2</v>
      </c>
      <c r="F66" s="59">
        <v>7.5</v>
      </c>
      <c r="G66" s="4"/>
      <c r="H66" s="159" t="s">
        <v>53</v>
      </c>
      <c r="I66" s="109">
        <v>81</v>
      </c>
      <c r="J66" s="109">
        <v>0</v>
      </c>
      <c r="K66" s="109">
        <v>0</v>
      </c>
      <c r="L66" s="109">
        <v>0</v>
      </c>
      <c r="M66" s="110">
        <v>0</v>
      </c>
      <c r="N66" s="4"/>
      <c r="O66" s="221" t="s">
        <v>43</v>
      </c>
      <c r="P66" s="288">
        <f t="shared" ref="P66:T66" si="17">SUM(P61:P65)</f>
        <v>240</v>
      </c>
      <c r="Q66" s="288">
        <f t="shared" si="17"/>
        <v>9.35</v>
      </c>
      <c r="R66" s="288">
        <f t="shared" si="17"/>
        <v>7.37</v>
      </c>
      <c r="S66" s="288">
        <f t="shared" si="17"/>
        <v>40.92</v>
      </c>
      <c r="T66" s="289">
        <f t="shared" si="17"/>
        <v>265.39999999999998</v>
      </c>
      <c r="U66" s="4"/>
      <c r="V66" s="290" t="s">
        <v>155</v>
      </c>
      <c r="W66" s="4"/>
      <c r="X66" s="4"/>
      <c r="Y66" s="4"/>
      <c r="Z66" s="4"/>
      <c r="AA66" s="4"/>
      <c r="AB66" s="4"/>
      <c r="AC66" s="71" t="s">
        <v>43</v>
      </c>
      <c r="AD66" s="291">
        <f t="shared" ref="AD66:AH66" si="18">SUM(AD57:AD65)</f>
        <v>259.7</v>
      </c>
      <c r="AE66" s="291">
        <f t="shared" si="18"/>
        <v>9.9371785714285714</v>
      </c>
      <c r="AF66" s="291">
        <f t="shared" si="18"/>
        <v>21.914147619047618</v>
      </c>
      <c r="AG66" s="291">
        <f t="shared" si="18"/>
        <v>35.088410714285715</v>
      </c>
      <c r="AH66" s="291">
        <f t="shared" si="18"/>
        <v>361.14410714285714</v>
      </c>
      <c r="AI66" s="145"/>
      <c r="AJ66" s="145"/>
    </row>
    <row r="67" spans="1:36" ht="14.4" x14ac:dyDescent="0.3">
      <c r="A67" s="292" t="s">
        <v>33</v>
      </c>
      <c r="B67" s="186">
        <v>3</v>
      </c>
      <c r="C67" s="293">
        <v>0.01</v>
      </c>
      <c r="D67" s="293">
        <v>2.4700000000000002</v>
      </c>
      <c r="E67" s="293">
        <v>0.02</v>
      </c>
      <c r="F67" s="293">
        <v>22.44</v>
      </c>
      <c r="G67" s="4"/>
      <c r="H67" s="193" t="s">
        <v>156</v>
      </c>
      <c r="I67" s="56">
        <v>20</v>
      </c>
      <c r="J67" s="66">
        <v>1.1200000000000001</v>
      </c>
      <c r="K67" s="66">
        <v>0.3</v>
      </c>
      <c r="L67" s="66">
        <v>10.9</v>
      </c>
      <c r="M67" s="100">
        <v>54.8</v>
      </c>
      <c r="N67" s="4"/>
      <c r="O67" s="4"/>
      <c r="P67" s="16"/>
      <c r="Q67" s="281"/>
      <c r="R67" s="281"/>
      <c r="S67" s="281"/>
      <c r="T67" s="281"/>
      <c r="U67" s="4"/>
      <c r="V67" s="1" t="s">
        <v>157</v>
      </c>
      <c r="W67" s="4"/>
      <c r="X67" s="4"/>
      <c r="Y67" s="4"/>
      <c r="Z67" s="4"/>
      <c r="AA67" s="4"/>
      <c r="AB67" s="4"/>
      <c r="AC67" s="4"/>
      <c r="AD67" s="255"/>
      <c r="AE67" s="255"/>
      <c r="AF67" s="255"/>
      <c r="AG67" s="255"/>
      <c r="AH67" s="255"/>
      <c r="AI67" s="145"/>
      <c r="AJ67" s="145"/>
    </row>
    <row r="68" spans="1:36" ht="14.4" x14ac:dyDescent="0.3">
      <c r="A68" s="178" t="s">
        <v>158</v>
      </c>
      <c r="B68" s="194">
        <v>34</v>
      </c>
      <c r="C68" s="194">
        <v>0.27200000000000002</v>
      </c>
      <c r="D68" s="194">
        <v>0.13600000000000001</v>
      </c>
      <c r="E68" s="194">
        <v>2.1533333333333333</v>
      </c>
      <c r="F68" s="294">
        <v>10.879999999999999</v>
      </c>
      <c r="G68" s="4"/>
      <c r="H68" s="159" t="s">
        <v>33</v>
      </c>
      <c r="I68" s="109">
        <v>5</v>
      </c>
      <c r="J68" s="109">
        <v>0.04</v>
      </c>
      <c r="K68" s="109">
        <v>2.44</v>
      </c>
      <c r="L68" s="109">
        <v>0.02</v>
      </c>
      <c r="M68" s="110">
        <v>21.81</v>
      </c>
      <c r="N68" s="4"/>
      <c r="O68" s="4"/>
      <c r="P68" s="4"/>
      <c r="Q68" s="260" t="s">
        <v>159</v>
      </c>
      <c r="R68" s="261"/>
      <c r="S68" s="261"/>
      <c r="T68" s="262"/>
      <c r="U68" s="4"/>
      <c r="V68" s="2" t="s">
        <v>160</v>
      </c>
      <c r="W68" s="4"/>
      <c r="X68" s="4"/>
      <c r="Y68" s="4"/>
      <c r="Z68" s="4"/>
      <c r="AA68" s="4"/>
      <c r="AB68" s="4"/>
      <c r="AC68" s="4"/>
      <c r="AD68" s="4"/>
      <c r="AE68" s="260" t="s">
        <v>142</v>
      </c>
      <c r="AF68" s="261"/>
      <c r="AG68" s="261"/>
      <c r="AH68" s="262"/>
      <c r="AI68" s="145"/>
      <c r="AJ68" s="145"/>
    </row>
    <row r="69" spans="1:36" ht="14.4" x14ac:dyDescent="0.3">
      <c r="A69" s="178" t="s">
        <v>53</v>
      </c>
      <c r="B69" s="66">
        <v>1</v>
      </c>
      <c r="C69" s="66">
        <v>0.08</v>
      </c>
      <c r="D69" s="66">
        <v>0.05</v>
      </c>
      <c r="E69" s="66">
        <v>1.03</v>
      </c>
      <c r="F69" s="100">
        <v>4.8899999999999997</v>
      </c>
      <c r="G69" s="4"/>
      <c r="H69" s="162" t="s">
        <v>43</v>
      </c>
      <c r="I69" s="72">
        <f t="shared" ref="I69:M69" si="19">SUM(I59:I68)</f>
        <v>242.2</v>
      </c>
      <c r="J69" s="72">
        <f t="shared" si="19"/>
        <v>16.497</v>
      </c>
      <c r="K69" s="72">
        <f t="shared" si="19"/>
        <v>16.388999999999999</v>
      </c>
      <c r="L69" s="72">
        <f t="shared" si="19"/>
        <v>26.961000000000002</v>
      </c>
      <c r="M69" s="163">
        <f t="shared" si="19"/>
        <v>322.48</v>
      </c>
      <c r="N69" s="4"/>
      <c r="O69" s="4"/>
      <c r="P69" s="4"/>
      <c r="Q69" s="267" t="s">
        <v>21</v>
      </c>
      <c r="R69" s="10" t="s">
        <v>22</v>
      </c>
      <c r="S69" s="10" t="s">
        <v>23</v>
      </c>
      <c r="T69" s="268" t="s">
        <v>0</v>
      </c>
      <c r="U69" s="4"/>
      <c r="V69" s="295" t="s">
        <v>19</v>
      </c>
      <c r="W69" s="296" t="s">
        <v>24</v>
      </c>
      <c r="X69" s="296" t="s">
        <v>61</v>
      </c>
      <c r="Y69" s="296" t="s">
        <v>22</v>
      </c>
      <c r="Z69" s="296" t="s">
        <v>23</v>
      </c>
      <c r="AA69" s="297" t="s">
        <v>62</v>
      </c>
      <c r="AB69" s="4"/>
      <c r="AC69" s="4"/>
      <c r="AD69" s="4"/>
      <c r="AE69" s="267" t="s">
        <v>21</v>
      </c>
      <c r="AF69" s="10" t="s">
        <v>22</v>
      </c>
      <c r="AG69" s="10" t="s">
        <v>23</v>
      </c>
      <c r="AH69" s="268" t="s">
        <v>0</v>
      </c>
      <c r="AI69" s="142"/>
      <c r="AJ69" s="142"/>
    </row>
    <row r="70" spans="1:36" ht="14.4" x14ac:dyDescent="0.3">
      <c r="A70" s="153" t="s">
        <v>39</v>
      </c>
      <c r="B70" s="115">
        <v>5</v>
      </c>
      <c r="C70" s="115">
        <v>0</v>
      </c>
      <c r="D70" s="115">
        <v>0</v>
      </c>
      <c r="E70" s="115">
        <v>5</v>
      </c>
      <c r="F70" s="154">
        <v>20.3</v>
      </c>
      <c r="G70" s="4"/>
      <c r="H70" s="298"/>
      <c r="I70" s="4"/>
      <c r="J70" s="4"/>
      <c r="K70" s="4"/>
      <c r="L70" s="4"/>
      <c r="M70" s="4"/>
      <c r="N70" s="4"/>
      <c r="O70" s="4"/>
      <c r="P70" s="4"/>
      <c r="Q70" s="273">
        <f t="shared" ref="Q70:T70" si="20">Q66+Q56+Q38+Q20</f>
        <v>42.733728318604058</v>
      </c>
      <c r="R70" s="273">
        <f t="shared" si="20"/>
        <v>59.032352594190996</v>
      </c>
      <c r="S70" s="273">
        <f t="shared" si="20"/>
        <v>128.17379184053186</v>
      </c>
      <c r="T70" s="273">
        <f t="shared" si="20"/>
        <v>1211.5092194668318</v>
      </c>
      <c r="U70" s="4"/>
      <c r="V70" s="299" t="s">
        <v>63</v>
      </c>
      <c r="W70" s="11">
        <v>5</v>
      </c>
      <c r="X70" s="11">
        <v>0.125</v>
      </c>
      <c r="Y70" s="11">
        <v>0.01</v>
      </c>
      <c r="Z70" s="11">
        <v>0.70499999999999996</v>
      </c>
      <c r="AA70" s="76">
        <v>3.875</v>
      </c>
      <c r="AB70" s="4"/>
      <c r="AC70" s="4"/>
      <c r="AD70" s="4"/>
      <c r="AE70" s="300">
        <f t="shared" ref="AE70:AH70" si="21">AE66+AE52+AE27+AE13</f>
        <v>38.478607142857143</v>
      </c>
      <c r="AF70" s="300">
        <f t="shared" si="21"/>
        <v>45.985576190476195</v>
      </c>
      <c r="AG70" s="300">
        <f t="shared" si="21"/>
        <v>88.318767857142859</v>
      </c>
      <c r="AH70" s="300">
        <f t="shared" si="21"/>
        <v>893.73410714285717</v>
      </c>
      <c r="AI70" s="142"/>
      <c r="AJ70" s="142"/>
    </row>
    <row r="71" spans="1:36" ht="14.4" x14ac:dyDescent="0.3">
      <c r="A71" s="301" t="s">
        <v>161</v>
      </c>
      <c r="B71" s="302">
        <v>100</v>
      </c>
      <c r="C71" s="303">
        <v>3</v>
      </c>
      <c r="D71" s="303">
        <v>10</v>
      </c>
      <c r="E71" s="303">
        <v>4.4000000000000004</v>
      </c>
      <c r="F71" s="303">
        <v>119</v>
      </c>
      <c r="G71" s="4"/>
      <c r="H71" s="298"/>
      <c r="I71" s="4"/>
      <c r="J71" s="260" t="s">
        <v>159</v>
      </c>
      <c r="K71" s="261"/>
      <c r="L71" s="261"/>
      <c r="M71" s="262"/>
      <c r="N71" s="4"/>
      <c r="O71" s="4"/>
      <c r="P71" s="16"/>
      <c r="Q71" s="277" t="s">
        <v>147</v>
      </c>
      <c r="R71" s="278" t="s">
        <v>148</v>
      </c>
      <c r="S71" s="278" t="s">
        <v>149</v>
      </c>
      <c r="T71" s="279" t="s">
        <v>150</v>
      </c>
      <c r="U71" s="4"/>
      <c r="V71" s="299" t="s">
        <v>56</v>
      </c>
      <c r="W71" s="11">
        <v>25</v>
      </c>
      <c r="X71" s="11">
        <v>0.505</v>
      </c>
      <c r="Y71" s="11">
        <v>2.2499999999999999E-2</v>
      </c>
      <c r="Z71" s="11">
        <v>3.7000000000000006</v>
      </c>
      <c r="AA71" s="76">
        <v>17.55</v>
      </c>
      <c r="AB71" s="4"/>
      <c r="AC71" s="4"/>
      <c r="AD71" s="16"/>
      <c r="AE71" s="277" t="s">
        <v>147</v>
      </c>
      <c r="AF71" s="278" t="s">
        <v>148</v>
      </c>
      <c r="AG71" s="278" t="s">
        <v>149</v>
      </c>
      <c r="AH71" s="279" t="s">
        <v>150</v>
      </c>
      <c r="AI71" s="4"/>
      <c r="AJ71" s="4"/>
    </row>
    <row r="72" spans="1:36" ht="14.4" x14ac:dyDescent="0.3">
      <c r="A72" s="43" t="s">
        <v>50</v>
      </c>
      <c r="B72" s="70">
        <v>70</v>
      </c>
      <c r="C72" s="70">
        <v>0.26600000000000001</v>
      </c>
      <c r="D72" s="70">
        <v>8.4000000000000005E-2</v>
      </c>
      <c r="E72" s="70">
        <v>10.822000000000001</v>
      </c>
      <c r="F72" s="158">
        <v>40.6</v>
      </c>
      <c r="G72" s="4"/>
      <c r="H72" s="298"/>
      <c r="I72" s="4"/>
      <c r="J72" s="267" t="s">
        <v>21</v>
      </c>
      <c r="K72" s="10" t="s">
        <v>22</v>
      </c>
      <c r="L72" s="10" t="s">
        <v>23</v>
      </c>
      <c r="M72" s="268" t="s">
        <v>0</v>
      </c>
      <c r="N72" s="4"/>
      <c r="O72" s="4"/>
      <c r="P72" s="16" t="s">
        <v>162</v>
      </c>
      <c r="Q72" s="304"/>
      <c r="R72" s="304" t="s">
        <v>163</v>
      </c>
      <c r="S72" s="304"/>
      <c r="T72" s="305">
        <v>41</v>
      </c>
      <c r="U72" s="4"/>
      <c r="V72" s="299" t="s">
        <v>164</v>
      </c>
      <c r="W72" s="11">
        <v>0</v>
      </c>
      <c r="X72" s="11">
        <v>0</v>
      </c>
      <c r="Y72" s="11">
        <v>0</v>
      </c>
      <c r="Z72" s="11">
        <v>0</v>
      </c>
      <c r="AA72" s="76">
        <v>0</v>
      </c>
      <c r="AB72" s="4"/>
      <c r="AC72" s="4"/>
      <c r="AD72" s="16"/>
      <c r="AE72" s="304"/>
      <c r="AF72" s="281"/>
      <c r="AG72" s="281"/>
      <c r="AH72" s="304"/>
      <c r="AI72" s="142"/>
      <c r="AJ72" s="142"/>
    </row>
    <row r="73" spans="1:36" ht="14.4" x14ac:dyDescent="0.3">
      <c r="A73" s="129" t="s">
        <v>165</v>
      </c>
      <c r="B73" s="102">
        <f t="shared" ref="B73:F73" si="22">SUM(B65:B72)</f>
        <v>230</v>
      </c>
      <c r="C73" s="102">
        <f t="shared" si="22"/>
        <v>6.1579999999999995</v>
      </c>
      <c r="D73" s="102">
        <f t="shared" si="22"/>
        <v>13.77</v>
      </c>
      <c r="E73" s="102">
        <f t="shared" si="22"/>
        <v>35.365333333333332</v>
      </c>
      <c r="F73" s="102">
        <f t="shared" si="22"/>
        <v>283.95999999999998</v>
      </c>
      <c r="G73" s="4"/>
      <c r="H73" s="4"/>
      <c r="I73" s="4"/>
      <c r="J73" s="306">
        <f t="shared" ref="J73:M73" si="23">J54+J33+J17+J69</f>
        <v>43.38159759759759</v>
      </c>
      <c r="K73" s="306">
        <f t="shared" si="23"/>
        <v>44.884597597597597</v>
      </c>
      <c r="L73" s="306">
        <f t="shared" si="23"/>
        <v>92.071042042042038</v>
      </c>
      <c r="M73" s="306">
        <f t="shared" si="23"/>
        <v>939.53000000000009</v>
      </c>
      <c r="N73" s="4"/>
      <c r="O73" s="4"/>
      <c r="P73" s="4"/>
      <c r="Q73" s="4"/>
      <c r="R73" s="4"/>
      <c r="S73" s="4"/>
      <c r="T73" s="4"/>
      <c r="U73" s="4"/>
      <c r="V73" s="299" t="s">
        <v>166</v>
      </c>
      <c r="W73" s="11">
        <v>15</v>
      </c>
      <c r="X73" s="11">
        <v>3.2217391304347829</v>
      </c>
      <c r="Y73" s="11">
        <v>0.10434782608695652</v>
      </c>
      <c r="Z73" s="11">
        <v>0</v>
      </c>
      <c r="AA73" s="76">
        <v>13.734782608695651</v>
      </c>
      <c r="AB73" s="4"/>
      <c r="AC73" s="4"/>
      <c r="AD73" s="4"/>
      <c r="AE73" s="4"/>
      <c r="AF73" s="4"/>
      <c r="AG73" s="4"/>
      <c r="AH73" s="4"/>
      <c r="AI73" s="142"/>
      <c r="AJ73" s="142"/>
    </row>
    <row r="74" spans="1:36" ht="14.4" x14ac:dyDescent="0.3">
      <c r="A74" s="4"/>
      <c r="B74" s="4"/>
      <c r="C74" s="4"/>
      <c r="D74" s="4"/>
      <c r="E74" s="4"/>
      <c r="F74" s="4"/>
      <c r="G74" s="4"/>
      <c r="H74" s="307"/>
      <c r="I74" s="16"/>
      <c r="J74" s="277" t="s">
        <v>147</v>
      </c>
      <c r="K74" s="278" t="s">
        <v>148</v>
      </c>
      <c r="L74" s="278" t="s">
        <v>149</v>
      </c>
      <c r="M74" s="279" t="s">
        <v>150</v>
      </c>
      <c r="N74" s="4"/>
      <c r="O74" s="290" t="s">
        <v>155</v>
      </c>
      <c r="P74" s="29" t="s">
        <v>69</v>
      </c>
      <c r="U74" s="4"/>
      <c r="V74" s="299" t="s">
        <v>81</v>
      </c>
      <c r="W74" s="11">
        <v>2</v>
      </c>
      <c r="X74" s="11">
        <v>7.0000000000000007E-2</v>
      </c>
      <c r="Y74" s="11">
        <v>0.01</v>
      </c>
      <c r="Z74" s="11">
        <v>0.16</v>
      </c>
      <c r="AA74" s="76">
        <v>1.01</v>
      </c>
      <c r="AB74" s="4"/>
      <c r="AC74" s="4"/>
      <c r="AH74" s="4"/>
      <c r="AI74" s="145"/>
      <c r="AJ74" s="145"/>
    </row>
    <row r="75" spans="1:36" ht="14.4" x14ac:dyDescent="0.3">
      <c r="A75" s="4"/>
      <c r="B75" s="4"/>
      <c r="C75" s="308" t="s">
        <v>21</v>
      </c>
      <c r="D75" s="309" t="s">
        <v>22</v>
      </c>
      <c r="E75" s="309" t="s">
        <v>23</v>
      </c>
      <c r="F75" s="262" t="s">
        <v>0</v>
      </c>
      <c r="G75" s="4"/>
      <c r="I75" s="16"/>
      <c r="J75" s="16"/>
      <c r="K75" s="16"/>
      <c r="L75" s="16" t="s">
        <v>167</v>
      </c>
      <c r="M75" s="81"/>
      <c r="N75" s="4"/>
      <c r="O75" s="1" t="s">
        <v>168</v>
      </c>
      <c r="P75" s="4"/>
      <c r="Q75" s="4"/>
      <c r="R75" s="4"/>
      <c r="S75" s="4"/>
      <c r="T75" s="4"/>
      <c r="U75" s="4"/>
      <c r="V75" s="137" t="s">
        <v>90</v>
      </c>
      <c r="W75" s="138">
        <v>5</v>
      </c>
      <c r="X75" s="11">
        <v>0.05</v>
      </c>
      <c r="Y75" s="11">
        <v>0.01</v>
      </c>
      <c r="Z75" s="11">
        <v>0.05</v>
      </c>
      <c r="AA75" s="76">
        <v>0.65</v>
      </c>
      <c r="AB75" s="4"/>
      <c r="AC75" s="290" t="s">
        <v>155</v>
      </c>
      <c r="AH75" s="4"/>
      <c r="AI75" s="310"/>
      <c r="AJ75" s="310"/>
    </row>
    <row r="76" spans="1:36" ht="14.4" x14ac:dyDescent="0.3">
      <c r="A76" s="4"/>
      <c r="B76" s="4"/>
      <c r="C76" s="311">
        <f t="shared" ref="C76:F76" si="24">C73+C60+C37+C20</f>
        <v>30.411999999999999</v>
      </c>
      <c r="D76" s="311">
        <f t="shared" si="24"/>
        <v>32.54</v>
      </c>
      <c r="E76" s="311">
        <f t="shared" si="24"/>
        <v>136.18533333333335</v>
      </c>
      <c r="F76" s="311">
        <f t="shared" si="24"/>
        <v>932.17599999999993</v>
      </c>
      <c r="G76" s="4"/>
      <c r="H76" s="290" t="s">
        <v>155</v>
      </c>
      <c r="I76" s="4"/>
      <c r="J76" s="4"/>
      <c r="K76" s="4"/>
      <c r="L76" s="4"/>
      <c r="M76" s="4"/>
      <c r="N76" s="4"/>
      <c r="O76" s="295" t="s">
        <v>19</v>
      </c>
      <c r="P76" s="296" t="s">
        <v>24</v>
      </c>
      <c r="Q76" s="296" t="s">
        <v>61</v>
      </c>
      <c r="R76" s="296" t="s">
        <v>22</v>
      </c>
      <c r="S76" s="296" t="s">
        <v>23</v>
      </c>
      <c r="T76" s="297" t="s">
        <v>62</v>
      </c>
      <c r="U76" s="4"/>
      <c r="V76" s="137" t="s">
        <v>110</v>
      </c>
      <c r="W76" s="138">
        <v>5</v>
      </c>
      <c r="X76" s="11">
        <v>0</v>
      </c>
      <c r="Y76" s="11">
        <v>5</v>
      </c>
      <c r="Z76" s="11">
        <v>0</v>
      </c>
      <c r="AA76" s="138">
        <v>44.2</v>
      </c>
      <c r="AB76" s="4"/>
      <c r="AC76" s="146" t="s">
        <v>169</v>
      </c>
      <c r="AD76" s="26"/>
      <c r="AE76" s="26"/>
      <c r="AF76" s="26"/>
      <c r="AG76" s="26"/>
      <c r="AH76" s="26"/>
      <c r="AI76" s="81"/>
      <c r="AJ76" s="81"/>
    </row>
    <row r="77" spans="1:36" ht="14.4" x14ac:dyDescent="0.3">
      <c r="A77" s="4"/>
      <c r="B77" s="4"/>
      <c r="C77" s="277" t="s">
        <v>147</v>
      </c>
      <c r="D77" s="278" t="s">
        <v>148</v>
      </c>
      <c r="E77" s="278" t="s">
        <v>149</v>
      </c>
      <c r="F77" s="279" t="s">
        <v>150</v>
      </c>
      <c r="G77" s="4"/>
      <c r="H77" s="1" t="s">
        <v>170</v>
      </c>
      <c r="I77" s="4"/>
      <c r="J77" s="4"/>
      <c r="K77" s="4"/>
      <c r="L77" s="4"/>
      <c r="M77" s="4"/>
      <c r="N77" s="4"/>
      <c r="O77" s="75" t="s">
        <v>171</v>
      </c>
      <c r="P77" s="11">
        <v>15</v>
      </c>
      <c r="Q77" s="59">
        <v>0.51</v>
      </c>
      <c r="R77" s="59">
        <v>4.4999999999999998E-2</v>
      </c>
      <c r="S77" s="59">
        <v>1.35</v>
      </c>
      <c r="T77" s="60">
        <v>6.45</v>
      </c>
      <c r="U77" s="4"/>
      <c r="V77" s="299" t="s">
        <v>40</v>
      </c>
      <c r="W77" s="11">
        <v>0.4</v>
      </c>
      <c r="X77" s="11">
        <v>0</v>
      </c>
      <c r="Y77" s="11">
        <v>0</v>
      </c>
      <c r="Z77" s="11">
        <v>0</v>
      </c>
      <c r="AA77" s="76">
        <v>0</v>
      </c>
      <c r="AB77" s="4"/>
      <c r="AC77" s="149" t="s">
        <v>88</v>
      </c>
      <c r="AD77" s="26"/>
      <c r="AE77" s="26"/>
      <c r="AF77" s="26"/>
      <c r="AG77" s="26"/>
      <c r="AH77" s="26"/>
      <c r="AI77" s="81"/>
      <c r="AJ77" s="81"/>
    </row>
    <row r="78" spans="1:36" ht="14.4" x14ac:dyDescent="0.3">
      <c r="A78" s="4"/>
      <c r="B78" s="4"/>
      <c r="C78" s="281"/>
      <c r="D78" s="281"/>
      <c r="E78" s="281"/>
      <c r="F78" s="281"/>
      <c r="G78" s="4"/>
      <c r="H78" s="1" t="s">
        <v>98</v>
      </c>
      <c r="I78" s="7"/>
      <c r="J78" s="7"/>
      <c r="K78" s="7"/>
      <c r="L78" s="7"/>
      <c r="M78" s="7"/>
      <c r="N78" s="4"/>
      <c r="O78" s="75" t="s">
        <v>63</v>
      </c>
      <c r="P78" s="11">
        <v>5</v>
      </c>
      <c r="Q78" s="59">
        <v>4.5000000000000005E-2</v>
      </c>
      <c r="R78" s="59">
        <v>0.01</v>
      </c>
      <c r="S78" s="59">
        <v>0.48000000000000004</v>
      </c>
      <c r="T78" s="60">
        <v>2.0499999999999998</v>
      </c>
      <c r="U78" s="4"/>
      <c r="V78" s="299" t="s">
        <v>53</v>
      </c>
      <c r="W78" s="11">
        <v>110</v>
      </c>
      <c r="X78" s="11">
        <v>0</v>
      </c>
      <c r="Y78" s="11">
        <v>0</v>
      </c>
      <c r="Z78" s="11">
        <v>0</v>
      </c>
      <c r="AA78" s="76">
        <v>0</v>
      </c>
      <c r="AB78" s="4"/>
      <c r="AC78" s="312"/>
      <c r="AD78" s="313"/>
      <c r="AE78" s="313"/>
      <c r="AF78" s="313"/>
      <c r="AG78" s="313"/>
      <c r="AH78" s="313"/>
      <c r="AI78" s="81"/>
      <c r="AJ78" s="81"/>
    </row>
    <row r="79" spans="1:36" ht="14.4" x14ac:dyDescent="0.3">
      <c r="A79" s="290" t="s">
        <v>155</v>
      </c>
      <c r="G79" s="4"/>
      <c r="H79" s="85" t="s">
        <v>19</v>
      </c>
      <c r="I79" s="314" t="s">
        <v>24</v>
      </c>
      <c r="J79" s="314" t="s">
        <v>21</v>
      </c>
      <c r="K79" s="314" t="s">
        <v>22</v>
      </c>
      <c r="L79" s="314" t="s">
        <v>23</v>
      </c>
      <c r="M79" s="314" t="s">
        <v>0</v>
      </c>
      <c r="N79" s="4"/>
      <c r="O79" s="75" t="s">
        <v>56</v>
      </c>
      <c r="P79" s="11">
        <v>25</v>
      </c>
      <c r="Q79" s="59">
        <v>0.42499999999999999</v>
      </c>
      <c r="R79" s="59">
        <v>2.5000000000000001E-2</v>
      </c>
      <c r="S79" s="59">
        <v>5</v>
      </c>
      <c r="T79" s="60">
        <v>21.5</v>
      </c>
      <c r="U79" s="4"/>
      <c r="V79" s="315" t="s">
        <v>82</v>
      </c>
      <c r="W79" s="86">
        <v>0.42</v>
      </c>
      <c r="X79" s="86">
        <v>0</v>
      </c>
      <c r="Y79" s="86">
        <v>0</v>
      </c>
      <c r="Z79" s="86">
        <v>0</v>
      </c>
      <c r="AA79" s="167">
        <v>0</v>
      </c>
      <c r="AB79" s="4"/>
      <c r="AC79" s="159" t="s">
        <v>19</v>
      </c>
      <c r="AD79" s="160" t="s">
        <v>24</v>
      </c>
      <c r="AE79" s="160" t="s">
        <v>93</v>
      </c>
      <c r="AF79" s="160" t="s">
        <v>94</v>
      </c>
      <c r="AG79" s="160" t="s">
        <v>95</v>
      </c>
      <c r="AH79" s="161" t="s">
        <v>0</v>
      </c>
      <c r="AI79" s="316"/>
      <c r="AJ79" s="316"/>
    </row>
    <row r="80" spans="1:36" ht="14.4" x14ac:dyDescent="0.3">
      <c r="A80" s="465" t="s">
        <v>172</v>
      </c>
      <c r="B80" s="463"/>
      <c r="C80" s="463"/>
      <c r="D80" s="463"/>
      <c r="E80" s="463"/>
      <c r="F80" s="463"/>
      <c r="G80" s="4"/>
      <c r="H80" s="75" t="s">
        <v>106</v>
      </c>
      <c r="I80" s="11">
        <v>100</v>
      </c>
      <c r="J80" s="59">
        <v>4.2</v>
      </c>
      <c r="K80" s="59">
        <v>0.42</v>
      </c>
      <c r="L80" s="59">
        <v>24.85</v>
      </c>
      <c r="M80" s="59">
        <v>122.5</v>
      </c>
      <c r="N80" s="4"/>
      <c r="O80" s="299" t="s">
        <v>173</v>
      </c>
      <c r="P80" s="11">
        <v>5</v>
      </c>
      <c r="Q80" s="11">
        <v>0.05</v>
      </c>
      <c r="R80" s="11">
        <v>0</v>
      </c>
      <c r="S80" s="11">
        <v>0.05</v>
      </c>
      <c r="T80" s="76">
        <v>0.65</v>
      </c>
      <c r="U80" s="4"/>
      <c r="V80" s="85" t="s">
        <v>84</v>
      </c>
      <c r="W80" s="86">
        <v>10</v>
      </c>
      <c r="X80" s="86">
        <v>0.26</v>
      </c>
      <c r="Y80" s="86">
        <v>2.5</v>
      </c>
      <c r="Z80" s="86">
        <v>0.27</v>
      </c>
      <c r="AA80" s="167">
        <v>24.62</v>
      </c>
      <c r="AB80" s="4"/>
      <c r="AC80" s="164" t="s">
        <v>97</v>
      </c>
      <c r="AD80" s="165">
        <v>80</v>
      </c>
      <c r="AE80" s="165">
        <v>2.48</v>
      </c>
      <c r="AF80" s="165">
        <v>0.16</v>
      </c>
      <c r="AG80" s="165">
        <v>15.2</v>
      </c>
      <c r="AH80" s="166">
        <v>66.400000000000006</v>
      </c>
      <c r="AI80" s="4"/>
      <c r="AJ80" s="4"/>
    </row>
    <row r="81" spans="1:36" ht="14.4" x14ac:dyDescent="0.3">
      <c r="A81" s="318" t="s">
        <v>174</v>
      </c>
      <c r="B81" s="319"/>
      <c r="C81" s="319"/>
      <c r="D81" s="319"/>
      <c r="E81" s="319"/>
      <c r="F81" s="319"/>
      <c r="G81" s="4"/>
      <c r="H81" s="85" t="s">
        <v>108</v>
      </c>
      <c r="I81" s="86">
        <v>2</v>
      </c>
      <c r="J81" s="86">
        <v>0</v>
      </c>
      <c r="K81" s="86">
        <v>2</v>
      </c>
      <c r="L81" s="86">
        <v>0</v>
      </c>
      <c r="M81" s="59">
        <v>17.68</v>
      </c>
      <c r="N81" s="4"/>
      <c r="O81" s="299" t="s">
        <v>175</v>
      </c>
      <c r="P81" s="11">
        <v>5</v>
      </c>
      <c r="Q81" s="11">
        <v>0</v>
      </c>
      <c r="R81" s="11">
        <v>0</v>
      </c>
      <c r="S81" s="11">
        <v>0</v>
      </c>
      <c r="T81" s="76">
        <v>0</v>
      </c>
      <c r="U81" s="4"/>
      <c r="V81" s="185" t="s">
        <v>87</v>
      </c>
      <c r="W81" s="109">
        <v>13</v>
      </c>
      <c r="X81" s="186">
        <v>1.417</v>
      </c>
      <c r="Y81" s="186">
        <v>1.3</v>
      </c>
      <c r="Z81" s="186">
        <v>6.37</v>
      </c>
      <c r="AA81" s="187">
        <v>42.9</v>
      </c>
      <c r="AB81" s="4"/>
      <c r="AC81" s="168" t="s">
        <v>53</v>
      </c>
      <c r="AD81" s="66">
        <v>70</v>
      </c>
      <c r="AE81" s="66">
        <v>0</v>
      </c>
      <c r="AF81" s="66">
        <v>0</v>
      </c>
      <c r="AG81" s="66">
        <v>0</v>
      </c>
      <c r="AH81" s="100">
        <v>0</v>
      </c>
      <c r="AI81" s="281"/>
      <c r="AJ81" s="281"/>
    </row>
    <row r="82" spans="1:36" ht="14.4" x14ac:dyDescent="0.3">
      <c r="A82" s="178" t="s">
        <v>19</v>
      </c>
      <c r="B82" s="320" t="s">
        <v>20</v>
      </c>
      <c r="C82" s="320" t="s">
        <v>93</v>
      </c>
      <c r="D82" s="320" t="s">
        <v>94</v>
      </c>
      <c r="E82" s="320" t="s">
        <v>95</v>
      </c>
      <c r="F82" s="321" t="s">
        <v>0</v>
      </c>
      <c r="G82" s="4"/>
      <c r="H82" s="75" t="s">
        <v>76</v>
      </c>
      <c r="I82" s="11">
        <v>31</v>
      </c>
      <c r="J82" s="11">
        <v>0.37</v>
      </c>
      <c r="K82" s="11">
        <v>0.06</v>
      </c>
      <c r="L82" s="11">
        <v>1.02</v>
      </c>
      <c r="M82" s="76">
        <v>4.96</v>
      </c>
      <c r="N82" s="4"/>
      <c r="O82" s="299" t="s">
        <v>40</v>
      </c>
      <c r="P82" s="11">
        <v>0.62769230769230766</v>
      </c>
      <c r="Q82" s="11">
        <v>0</v>
      </c>
      <c r="R82" s="11">
        <v>0</v>
      </c>
      <c r="S82" s="11">
        <v>0</v>
      </c>
      <c r="T82" s="76">
        <v>0</v>
      </c>
      <c r="U82" s="4"/>
      <c r="V82" s="129" t="s">
        <v>43</v>
      </c>
      <c r="W82" s="102">
        <f t="shared" ref="W82:AA82" si="25">SUM(W70:W81)</f>
        <v>190.82</v>
      </c>
      <c r="X82" s="102">
        <f t="shared" si="25"/>
        <v>5.648739130434782</v>
      </c>
      <c r="Y82" s="102">
        <f t="shared" si="25"/>
        <v>8.9568478260869568</v>
      </c>
      <c r="Z82" s="102">
        <f t="shared" si="25"/>
        <v>11.254999999999999</v>
      </c>
      <c r="AA82" s="102">
        <f t="shared" si="25"/>
        <v>148.53978260869565</v>
      </c>
      <c r="AB82" s="4"/>
      <c r="AC82" s="170" t="s">
        <v>40</v>
      </c>
      <c r="AD82" s="11">
        <v>0.4</v>
      </c>
      <c r="AE82" s="11">
        <v>0</v>
      </c>
      <c r="AF82" s="171">
        <v>0</v>
      </c>
      <c r="AG82" s="11">
        <v>0</v>
      </c>
      <c r="AH82" s="172">
        <v>0</v>
      </c>
      <c r="AI82" s="4"/>
      <c r="AJ82" s="4"/>
    </row>
    <row r="83" spans="1:36" ht="14.4" x14ac:dyDescent="0.3">
      <c r="A83" s="287" t="s">
        <v>103</v>
      </c>
      <c r="B83" s="66">
        <v>80</v>
      </c>
      <c r="C83" s="56">
        <v>2.16</v>
      </c>
      <c r="D83" s="56">
        <v>0.24</v>
      </c>
      <c r="E83" s="56">
        <v>22.56</v>
      </c>
      <c r="F83" s="56">
        <v>104</v>
      </c>
      <c r="G83" s="4"/>
      <c r="H83" s="75" t="s">
        <v>176</v>
      </c>
      <c r="I83" s="11">
        <v>0</v>
      </c>
      <c r="J83" s="11">
        <v>0</v>
      </c>
      <c r="K83" s="11">
        <v>0</v>
      </c>
      <c r="L83" s="11">
        <v>0</v>
      </c>
      <c r="M83" s="76">
        <v>0</v>
      </c>
      <c r="N83" s="4"/>
      <c r="O83" s="299" t="s">
        <v>82</v>
      </c>
      <c r="P83" s="11">
        <v>0.51692307692307693</v>
      </c>
      <c r="Q83" s="11">
        <v>0</v>
      </c>
      <c r="R83" s="11">
        <v>0</v>
      </c>
      <c r="S83" s="11">
        <v>0</v>
      </c>
      <c r="T83" s="76">
        <v>0</v>
      </c>
      <c r="U83" s="4"/>
      <c r="V83" s="4"/>
      <c r="W83" s="26"/>
      <c r="X83" s="26"/>
      <c r="Y83" s="26"/>
      <c r="Z83" s="26"/>
      <c r="AA83" s="26"/>
      <c r="AB83" s="4"/>
      <c r="AC83" s="322" t="s">
        <v>177</v>
      </c>
      <c r="AD83" s="174">
        <v>35</v>
      </c>
      <c r="AE83" s="105">
        <v>0.77</v>
      </c>
      <c r="AF83" s="105">
        <v>7.0000000000000007E-2</v>
      </c>
      <c r="AG83" s="105">
        <v>0.8</v>
      </c>
      <c r="AH83" s="106">
        <v>5.39</v>
      </c>
      <c r="AI83" s="4"/>
      <c r="AJ83" s="4"/>
    </row>
    <row r="84" spans="1:36" ht="14.4" x14ac:dyDescent="0.3">
      <c r="A84" s="185" t="s">
        <v>40</v>
      </c>
      <c r="B84" s="186">
        <v>0.64</v>
      </c>
      <c r="C84" s="186">
        <v>0</v>
      </c>
      <c r="D84" s="186">
        <v>0</v>
      </c>
      <c r="E84" s="186">
        <v>0</v>
      </c>
      <c r="F84" s="187">
        <v>0</v>
      </c>
      <c r="G84" s="4"/>
      <c r="H84" s="75" t="s">
        <v>63</v>
      </c>
      <c r="I84" s="11">
        <v>8</v>
      </c>
      <c r="J84" s="11">
        <v>7.0000000000000007E-2</v>
      </c>
      <c r="K84" s="11">
        <v>0.02</v>
      </c>
      <c r="L84" s="11">
        <v>0.77</v>
      </c>
      <c r="M84" s="76">
        <v>3.28</v>
      </c>
      <c r="N84" s="4"/>
      <c r="O84" s="323" t="s">
        <v>110</v>
      </c>
      <c r="P84" s="324">
        <v>5</v>
      </c>
      <c r="Q84" s="324">
        <v>0</v>
      </c>
      <c r="R84" s="324">
        <v>5</v>
      </c>
      <c r="S84" s="324">
        <v>0</v>
      </c>
      <c r="T84" s="325">
        <v>44.2</v>
      </c>
      <c r="U84" s="4"/>
      <c r="V84" s="1" t="s">
        <v>178</v>
      </c>
      <c r="W84" s="4"/>
      <c r="X84" s="4"/>
      <c r="Y84" s="4"/>
      <c r="Z84" s="4"/>
      <c r="AA84" s="4"/>
      <c r="AB84" s="4"/>
      <c r="AC84" s="178" t="s">
        <v>179</v>
      </c>
      <c r="AD84" s="56">
        <v>25</v>
      </c>
      <c r="AE84" s="11">
        <v>2.25</v>
      </c>
      <c r="AF84" s="11">
        <v>0.65</v>
      </c>
      <c r="AG84" s="11">
        <v>6.75</v>
      </c>
      <c r="AH84" s="76">
        <v>41</v>
      </c>
      <c r="AI84" s="4"/>
      <c r="AJ84" s="4"/>
    </row>
    <row r="85" spans="1:36" ht="14.4" x14ac:dyDescent="0.3">
      <c r="A85" s="82" t="s">
        <v>166</v>
      </c>
      <c r="B85" s="165">
        <v>28</v>
      </c>
      <c r="C85" s="165">
        <v>0.56000000000000005</v>
      </c>
      <c r="D85" s="165">
        <v>0.03</v>
      </c>
      <c r="E85" s="165">
        <v>1.48</v>
      </c>
      <c r="F85" s="166">
        <v>7</v>
      </c>
      <c r="G85" s="4"/>
      <c r="H85" s="75" t="s">
        <v>180</v>
      </c>
      <c r="I85" s="11">
        <v>0</v>
      </c>
      <c r="J85" s="11">
        <v>0</v>
      </c>
      <c r="K85" s="11">
        <v>0</v>
      </c>
      <c r="L85" s="11">
        <v>0</v>
      </c>
      <c r="M85" s="76">
        <v>0</v>
      </c>
      <c r="N85" s="4"/>
      <c r="O85" s="315" t="s">
        <v>53</v>
      </c>
      <c r="P85" s="86">
        <v>110</v>
      </c>
      <c r="Q85" s="86">
        <v>0</v>
      </c>
      <c r="R85" s="86">
        <v>0</v>
      </c>
      <c r="S85" s="86">
        <v>0</v>
      </c>
      <c r="T85" s="167">
        <v>0</v>
      </c>
      <c r="U85" s="4"/>
      <c r="V85" s="1" t="s">
        <v>98</v>
      </c>
      <c r="W85" s="4"/>
      <c r="X85" s="4"/>
      <c r="Y85" s="4"/>
      <c r="Z85" s="4"/>
      <c r="AA85" s="4"/>
      <c r="AB85" s="4"/>
      <c r="AC85" s="178" t="s">
        <v>181</v>
      </c>
      <c r="AD85" s="11">
        <v>25</v>
      </c>
      <c r="AE85" s="11">
        <v>3.33</v>
      </c>
      <c r="AF85" s="11">
        <v>0.18</v>
      </c>
      <c r="AG85" s="11">
        <v>6.41</v>
      </c>
      <c r="AH85" s="76">
        <v>42.56</v>
      </c>
      <c r="AI85" s="4"/>
      <c r="AJ85" s="4"/>
    </row>
    <row r="86" spans="1:36" ht="14.4" x14ac:dyDescent="0.3">
      <c r="A86" s="326" t="s">
        <v>182</v>
      </c>
      <c r="B86" s="327">
        <v>28</v>
      </c>
      <c r="C86" s="327">
        <v>0.39</v>
      </c>
      <c r="D86" s="327">
        <v>0.03</v>
      </c>
      <c r="E86" s="327">
        <v>4.95</v>
      </c>
      <c r="F86" s="328">
        <v>21.2</v>
      </c>
      <c r="G86" s="4"/>
      <c r="H86" s="75" t="s">
        <v>40</v>
      </c>
      <c r="I86" s="11">
        <v>0.22219317736243632</v>
      </c>
      <c r="J86" s="11">
        <v>0</v>
      </c>
      <c r="K86" s="11">
        <v>0</v>
      </c>
      <c r="L86" s="11">
        <v>0</v>
      </c>
      <c r="M86" s="76">
        <v>0</v>
      </c>
      <c r="N86" s="4"/>
      <c r="O86" s="85" t="s">
        <v>84</v>
      </c>
      <c r="P86" s="86">
        <v>10</v>
      </c>
      <c r="Q86" s="86">
        <v>0.26</v>
      </c>
      <c r="R86" s="86">
        <v>2.5</v>
      </c>
      <c r="S86" s="86">
        <v>0.27</v>
      </c>
      <c r="T86" s="167">
        <v>24.62</v>
      </c>
      <c r="U86" s="4"/>
      <c r="V86" s="4"/>
      <c r="W86" s="4"/>
      <c r="X86" s="4"/>
      <c r="Y86" s="4"/>
      <c r="Z86" s="4"/>
      <c r="AA86" s="4"/>
      <c r="AB86" s="4"/>
      <c r="AC86" s="99" t="s">
        <v>27</v>
      </c>
      <c r="AD86" s="66">
        <v>5</v>
      </c>
      <c r="AE86" s="11">
        <v>0.63</v>
      </c>
      <c r="AF86" s="11">
        <v>0.49</v>
      </c>
      <c r="AG86" s="11">
        <v>0.04</v>
      </c>
      <c r="AH86" s="76">
        <v>7.15</v>
      </c>
      <c r="AI86" s="4"/>
      <c r="AJ86" s="4"/>
    </row>
    <row r="87" spans="1:36" ht="14.4" x14ac:dyDescent="0.3">
      <c r="A87" s="329" t="s">
        <v>183</v>
      </c>
      <c r="B87" s="330">
        <v>24</v>
      </c>
      <c r="C87" s="330">
        <v>0.43</v>
      </c>
      <c r="D87" s="330">
        <v>0.02</v>
      </c>
      <c r="E87" s="330">
        <v>1.68</v>
      </c>
      <c r="F87" s="331">
        <v>7.44</v>
      </c>
      <c r="G87" s="4"/>
      <c r="H87" s="75" t="s">
        <v>82</v>
      </c>
      <c r="I87" s="11">
        <v>0.22219317736243632</v>
      </c>
      <c r="J87" s="11">
        <v>0</v>
      </c>
      <c r="K87" s="11">
        <v>0</v>
      </c>
      <c r="L87" s="11">
        <v>0</v>
      </c>
      <c r="M87" s="76">
        <v>0</v>
      </c>
      <c r="N87" s="4"/>
      <c r="O87" s="185" t="s">
        <v>102</v>
      </c>
      <c r="P87" s="109">
        <v>22</v>
      </c>
      <c r="Q87" s="186">
        <v>2.0699999999999998</v>
      </c>
      <c r="R87" s="186">
        <v>0.36</v>
      </c>
      <c r="S87" s="186">
        <v>13.2</v>
      </c>
      <c r="T87" s="187">
        <v>68.099999999999994</v>
      </c>
      <c r="U87" s="4"/>
      <c r="V87" s="104" t="s">
        <v>19</v>
      </c>
      <c r="W87" s="131" t="s">
        <v>24</v>
      </c>
      <c r="X87" s="131" t="s">
        <v>21</v>
      </c>
      <c r="Y87" s="131" t="s">
        <v>22</v>
      </c>
      <c r="Z87" s="131" t="s">
        <v>23</v>
      </c>
      <c r="AA87" s="132" t="s">
        <v>0</v>
      </c>
      <c r="AB87" s="4"/>
      <c r="AC87" s="99" t="s">
        <v>119</v>
      </c>
      <c r="AD87" s="66">
        <v>12</v>
      </c>
      <c r="AE87" s="11">
        <v>1.24</v>
      </c>
      <c r="AF87" s="11">
        <v>0.12</v>
      </c>
      <c r="AG87" s="11">
        <v>9.16</v>
      </c>
      <c r="AH87" s="76">
        <v>43.68</v>
      </c>
      <c r="AI87" s="4"/>
      <c r="AJ87" s="4"/>
    </row>
    <row r="88" spans="1:36" ht="14.4" x14ac:dyDescent="0.3">
      <c r="A88" s="46" t="s">
        <v>67</v>
      </c>
      <c r="B88" s="48">
        <v>15</v>
      </c>
      <c r="C88" s="48">
        <v>0.45</v>
      </c>
      <c r="D88" s="48">
        <v>5.25</v>
      </c>
      <c r="E88" s="48">
        <v>0.66</v>
      </c>
      <c r="F88" s="332">
        <v>51.75</v>
      </c>
      <c r="G88" s="4"/>
      <c r="H88" s="75" t="s">
        <v>53</v>
      </c>
      <c r="I88" s="11">
        <v>23</v>
      </c>
      <c r="J88" s="11">
        <v>0</v>
      </c>
      <c r="K88" s="11">
        <v>0</v>
      </c>
      <c r="L88" s="11">
        <v>0</v>
      </c>
      <c r="M88" s="76">
        <v>0</v>
      </c>
      <c r="N88" s="4"/>
      <c r="O88" s="129" t="s">
        <v>43</v>
      </c>
      <c r="P88" s="130">
        <f t="shared" ref="P88:T88" si="26">SUM(P77:P87)</f>
        <v>203.14461538461538</v>
      </c>
      <c r="Q88" s="130">
        <f t="shared" si="26"/>
        <v>3.36</v>
      </c>
      <c r="R88" s="130">
        <f t="shared" si="26"/>
        <v>7.94</v>
      </c>
      <c r="S88" s="130">
        <f t="shared" si="26"/>
        <v>20.350000000000001</v>
      </c>
      <c r="T88" s="102">
        <f t="shared" si="26"/>
        <v>167.57</v>
      </c>
      <c r="U88" s="4"/>
      <c r="V88" s="75" t="s">
        <v>103</v>
      </c>
      <c r="W88" s="11">
        <v>140</v>
      </c>
      <c r="X88" s="56">
        <v>3.78</v>
      </c>
      <c r="Y88" s="56">
        <v>0.42</v>
      </c>
      <c r="Z88" s="56">
        <v>39.479999999999997</v>
      </c>
      <c r="AA88" s="57">
        <v>182</v>
      </c>
      <c r="AB88" s="4"/>
      <c r="AC88" s="99" t="s">
        <v>40</v>
      </c>
      <c r="AD88" s="66">
        <v>0.5</v>
      </c>
      <c r="AE88" s="11">
        <v>0</v>
      </c>
      <c r="AF88" s="11">
        <v>0</v>
      </c>
      <c r="AG88" s="11">
        <v>0</v>
      </c>
      <c r="AH88" s="76">
        <v>0</v>
      </c>
      <c r="AI88" s="4"/>
      <c r="AJ88" s="4"/>
    </row>
    <row r="89" spans="1:36" ht="14.4" x14ac:dyDescent="0.3">
      <c r="A89" s="190" t="s">
        <v>184</v>
      </c>
      <c r="B89" s="47">
        <v>3</v>
      </c>
      <c r="C89" s="327">
        <v>0.03</v>
      </c>
      <c r="D89" s="327">
        <v>0.01</v>
      </c>
      <c r="E89" s="327">
        <v>0.18</v>
      </c>
      <c r="F89" s="327">
        <v>0.93</v>
      </c>
      <c r="G89" s="4"/>
      <c r="H89" s="75" t="s">
        <v>119</v>
      </c>
      <c r="I89" s="11">
        <v>8.5086916742909438</v>
      </c>
      <c r="J89" s="11">
        <v>1.0978956999085088</v>
      </c>
      <c r="K89" s="11">
        <v>0.84956214873872715</v>
      </c>
      <c r="L89" s="11">
        <v>9.1491308325709092E-2</v>
      </c>
      <c r="M89" s="76">
        <v>12.168344007319307</v>
      </c>
      <c r="N89" s="4"/>
      <c r="O89" s="29" t="s">
        <v>185</v>
      </c>
      <c r="P89" s="26"/>
      <c r="Q89" s="26"/>
      <c r="R89" s="26"/>
      <c r="S89" s="26"/>
      <c r="T89" s="26"/>
      <c r="U89" s="4"/>
      <c r="V89" s="75" t="s">
        <v>53</v>
      </c>
      <c r="W89" s="11">
        <v>50</v>
      </c>
      <c r="X89" s="11">
        <v>0</v>
      </c>
      <c r="Y89" s="11">
        <v>0</v>
      </c>
      <c r="Z89" s="11">
        <v>0</v>
      </c>
      <c r="AA89" s="76">
        <v>0</v>
      </c>
      <c r="AB89" s="4"/>
      <c r="AC89" s="99" t="s">
        <v>117</v>
      </c>
      <c r="AD89" s="66">
        <v>0.2</v>
      </c>
      <c r="AE89" s="11">
        <v>0.33</v>
      </c>
      <c r="AF89" s="11">
        <v>0</v>
      </c>
      <c r="AG89" s="11">
        <v>7.0000000000000007E-2</v>
      </c>
      <c r="AH89" s="76">
        <v>0.56000000000000005</v>
      </c>
      <c r="AI89" s="4"/>
      <c r="AJ89" s="4"/>
    </row>
    <row r="90" spans="1:36" ht="14.4" x14ac:dyDescent="0.3">
      <c r="A90" s="190" t="s">
        <v>89</v>
      </c>
      <c r="B90" s="47">
        <v>0.5</v>
      </c>
      <c r="C90" s="327">
        <v>0.03</v>
      </c>
      <c r="D90" s="327">
        <v>0</v>
      </c>
      <c r="E90" s="327">
        <v>0.16</v>
      </c>
      <c r="F90" s="327">
        <v>0.75</v>
      </c>
      <c r="G90" s="4"/>
      <c r="H90" s="75" t="s">
        <v>67</v>
      </c>
      <c r="I90" s="11">
        <v>31</v>
      </c>
      <c r="J90" s="59">
        <v>0.93</v>
      </c>
      <c r="K90" s="59">
        <v>10.85</v>
      </c>
      <c r="L90" s="59">
        <v>1.36</v>
      </c>
      <c r="M90" s="59">
        <v>106.95</v>
      </c>
      <c r="N90" s="4"/>
      <c r="O90" s="1" t="s">
        <v>186</v>
      </c>
      <c r="P90" s="4"/>
      <c r="Q90" s="4"/>
      <c r="R90" s="4"/>
      <c r="S90" s="4"/>
      <c r="T90" s="4"/>
      <c r="U90" s="4"/>
      <c r="V90" s="75" t="s">
        <v>40</v>
      </c>
      <c r="W90" s="11">
        <v>0.4</v>
      </c>
      <c r="X90" s="11">
        <v>0</v>
      </c>
      <c r="Y90" s="11">
        <v>0</v>
      </c>
      <c r="Z90" s="11">
        <v>0</v>
      </c>
      <c r="AA90" s="76">
        <v>0</v>
      </c>
      <c r="AB90" s="4"/>
      <c r="AC90" s="185" t="s">
        <v>110</v>
      </c>
      <c r="AD90" s="109">
        <v>3</v>
      </c>
      <c r="AE90" s="86">
        <v>0</v>
      </c>
      <c r="AF90" s="86">
        <v>3</v>
      </c>
      <c r="AG90" s="86">
        <v>0</v>
      </c>
      <c r="AH90" s="167">
        <v>26.52</v>
      </c>
      <c r="AI90" s="4"/>
      <c r="AJ90" s="4"/>
    </row>
    <row r="91" spans="1:36" ht="14.4" x14ac:dyDescent="0.3">
      <c r="A91" s="333" t="s">
        <v>187</v>
      </c>
      <c r="B91" s="334">
        <v>2</v>
      </c>
      <c r="C91" s="335">
        <v>0.39</v>
      </c>
      <c r="D91" s="335">
        <v>0.12</v>
      </c>
      <c r="E91" s="335">
        <v>1.21</v>
      </c>
      <c r="F91" s="336">
        <v>7.28</v>
      </c>
      <c r="G91" s="4"/>
      <c r="H91" s="85" t="s">
        <v>33</v>
      </c>
      <c r="I91" s="86">
        <v>0</v>
      </c>
      <c r="J91" s="86">
        <v>0</v>
      </c>
      <c r="K91" s="86">
        <v>0</v>
      </c>
      <c r="L91" s="86">
        <v>0</v>
      </c>
      <c r="M91" s="167">
        <v>0</v>
      </c>
      <c r="N91" s="4"/>
      <c r="O91" s="1" t="s">
        <v>188</v>
      </c>
      <c r="P91" s="4"/>
      <c r="Q91" s="4"/>
      <c r="R91" s="4"/>
      <c r="S91" s="4"/>
      <c r="T91" s="4"/>
      <c r="U91" s="4"/>
      <c r="V91" s="75" t="s">
        <v>184</v>
      </c>
      <c r="W91" s="11">
        <v>22</v>
      </c>
      <c r="X91" s="59">
        <v>0.22</v>
      </c>
      <c r="Y91" s="59">
        <v>7.0000000000000007E-2</v>
      </c>
      <c r="Z91" s="59">
        <v>1.32</v>
      </c>
      <c r="AA91" s="60">
        <v>6.82</v>
      </c>
      <c r="AB91" s="4"/>
      <c r="AC91" s="190" t="s">
        <v>111</v>
      </c>
      <c r="AD91" s="47">
        <v>8</v>
      </c>
      <c r="AE91" s="47">
        <v>9.1428571428571428E-2</v>
      </c>
      <c r="AF91" s="47">
        <v>1.1428571428571429E-2</v>
      </c>
      <c r="AG91" s="47">
        <v>0.74285714285714288</v>
      </c>
      <c r="AH91" s="90">
        <v>3.1999999999999997</v>
      </c>
      <c r="AI91" s="4"/>
      <c r="AJ91" s="4"/>
    </row>
    <row r="92" spans="1:36" ht="14.4" x14ac:dyDescent="0.3">
      <c r="A92" s="333" t="s">
        <v>189</v>
      </c>
      <c r="B92" s="334">
        <v>1</v>
      </c>
      <c r="C92" s="334">
        <v>0</v>
      </c>
      <c r="D92" s="334">
        <v>1</v>
      </c>
      <c r="E92" s="334">
        <v>0</v>
      </c>
      <c r="F92" s="337">
        <v>8.84</v>
      </c>
      <c r="G92" s="4"/>
      <c r="H92" s="301" t="str">
        <f t="shared" ref="H92:M92" si="27">H49</f>
        <v>Gurķis</v>
      </c>
      <c r="I92" s="338">
        <f t="shared" si="27"/>
        <v>14</v>
      </c>
      <c r="J92" s="338">
        <f t="shared" si="27"/>
        <v>0.10111111111111111</v>
      </c>
      <c r="K92" s="338">
        <f t="shared" si="27"/>
        <v>1.5555555555555557E-2</v>
      </c>
      <c r="L92" s="338">
        <f t="shared" si="27"/>
        <v>0.50555555555555554</v>
      </c>
      <c r="M92" s="339">
        <f t="shared" si="27"/>
        <v>2.1</v>
      </c>
      <c r="N92" s="4"/>
      <c r="O92" s="104" t="s">
        <v>19</v>
      </c>
      <c r="P92" s="131" t="s">
        <v>24</v>
      </c>
      <c r="Q92" s="131" t="s">
        <v>21</v>
      </c>
      <c r="R92" s="131" t="s">
        <v>22</v>
      </c>
      <c r="S92" s="131" t="s">
        <v>23</v>
      </c>
      <c r="T92" s="132" t="s">
        <v>0</v>
      </c>
      <c r="U92" s="4"/>
      <c r="V92" s="75" t="s">
        <v>63</v>
      </c>
      <c r="W92" s="11">
        <v>17</v>
      </c>
      <c r="X92" s="59">
        <v>0.15</v>
      </c>
      <c r="Y92" s="59">
        <v>0.03</v>
      </c>
      <c r="Z92" s="59">
        <v>1.63</v>
      </c>
      <c r="AA92" s="60">
        <v>6.97</v>
      </c>
      <c r="AB92" s="4"/>
      <c r="AC92" s="168" t="s">
        <v>53</v>
      </c>
      <c r="AD92" s="66">
        <v>8</v>
      </c>
      <c r="AE92" s="66">
        <v>0</v>
      </c>
      <c r="AF92" s="66">
        <v>0</v>
      </c>
      <c r="AG92" s="66">
        <v>0</v>
      </c>
      <c r="AH92" s="100">
        <v>0</v>
      </c>
      <c r="AI92" s="4"/>
      <c r="AJ92" s="4"/>
    </row>
    <row r="93" spans="1:36" ht="14.4" x14ac:dyDescent="0.3">
      <c r="A93" s="340" t="s">
        <v>40</v>
      </c>
      <c r="B93" s="341">
        <v>0.3</v>
      </c>
      <c r="C93" s="341">
        <v>0</v>
      </c>
      <c r="D93" s="341">
        <v>0</v>
      </c>
      <c r="E93" s="341">
        <v>0</v>
      </c>
      <c r="F93" s="250">
        <v>0</v>
      </c>
      <c r="G93" s="4"/>
      <c r="H93" s="342" t="str">
        <f t="shared" ref="H93:M93" si="28">H50</f>
        <v>Ķīnas kāposts</v>
      </c>
      <c r="I93" s="343">
        <f t="shared" si="28"/>
        <v>7</v>
      </c>
      <c r="J93" s="343">
        <f t="shared" si="28"/>
        <v>7.0000000000000007E-2</v>
      </c>
      <c r="K93" s="343">
        <f t="shared" si="28"/>
        <v>1.5555555555555557E-2</v>
      </c>
      <c r="L93" s="343">
        <f t="shared" si="28"/>
        <v>0.16</v>
      </c>
      <c r="M93" s="344">
        <f t="shared" si="28"/>
        <v>1.2</v>
      </c>
      <c r="N93" s="4"/>
      <c r="O93" s="55" t="s">
        <v>56</v>
      </c>
      <c r="P93" s="11">
        <v>85</v>
      </c>
      <c r="Q93" s="56">
        <v>1.4450000000000001</v>
      </c>
      <c r="R93" s="56">
        <v>8.4999999999999992E-2</v>
      </c>
      <c r="S93" s="56">
        <v>17</v>
      </c>
      <c r="T93" s="57">
        <v>73.099999999999994</v>
      </c>
      <c r="U93" s="4"/>
      <c r="V93" s="75" t="s">
        <v>76</v>
      </c>
      <c r="W93" s="11">
        <v>22</v>
      </c>
      <c r="X93" s="11">
        <v>0.26</v>
      </c>
      <c r="Y93" s="11">
        <v>0.04</v>
      </c>
      <c r="Z93" s="11">
        <v>0.73</v>
      </c>
      <c r="AA93" s="76">
        <v>3.52</v>
      </c>
      <c r="AB93" s="4"/>
      <c r="AC93" s="192" t="s">
        <v>67</v>
      </c>
      <c r="AD93" s="47">
        <v>10</v>
      </c>
      <c r="AE93" s="47">
        <v>0.3</v>
      </c>
      <c r="AF93" s="47">
        <v>3.5</v>
      </c>
      <c r="AG93" s="47">
        <v>0.4375</v>
      </c>
      <c r="AH93" s="90">
        <v>34.5</v>
      </c>
      <c r="AI93" s="4"/>
      <c r="AJ93" s="4"/>
    </row>
    <row r="94" spans="1:36" ht="14.4" x14ac:dyDescent="0.3">
      <c r="A94" s="333" t="s">
        <v>82</v>
      </c>
      <c r="B94" s="334">
        <v>0.1</v>
      </c>
      <c r="C94" s="334">
        <v>0</v>
      </c>
      <c r="D94" s="334">
        <v>0</v>
      </c>
      <c r="E94" s="334">
        <v>0</v>
      </c>
      <c r="F94" s="337">
        <v>0</v>
      </c>
      <c r="G94" s="4"/>
      <c r="H94" s="342" t="str">
        <f t="shared" ref="H94:M94" si="29">H51</f>
        <v>Tomāts</v>
      </c>
      <c r="I94" s="343">
        <f t="shared" si="29"/>
        <v>14</v>
      </c>
      <c r="J94" s="343">
        <f t="shared" si="29"/>
        <v>0.16648648648648651</v>
      </c>
      <c r="K94" s="343">
        <f t="shared" si="29"/>
        <v>2.6486486486486487E-2</v>
      </c>
      <c r="L94" s="343">
        <f t="shared" si="29"/>
        <v>0.44648648648648642</v>
      </c>
      <c r="M94" s="344">
        <f t="shared" si="29"/>
        <v>2.2400000000000002</v>
      </c>
      <c r="N94" s="4"/>
      <c r="O94" s="49" t="s">
        <v>53</v>
      </c>
      <c r="P94" s="11">
        <v>7</v>
      </c>
      <c r="Q94" s="11">
        <v>0</v>
      </c>
      <c r="R94" s="11">
        <v>0</v>
      </c>
      <c r="S94" s="11">
        <v>0</v>
      </c>
      <c r="T94" s="76">
        <v>0</v>
      </c>
      <c r="U94" s="4"/>
      <c r="V94" s="75" t="s">
        <v>108</v>
      </c>
      <c r="W94" s="11">
        <v>5</v>
      </c>
      <c r="X94" s="11">
        <v>0</v>
      </c>
      <c r="Y94" s="11">
        <v>5</v>
      </c>
      <c r="Z94" s="11">
        <v>0</v>
      </c>
      <c r="AA94" s="138">
        <v>44.2</v>
      </c>
      <c r="AB94" s="4"/>
      <c r="AC94" s="193" t="s">
        <v>40</v>
      </c>
      <c r="AD94" s="66">
        <v>0.1</v>
      </c>
      <c r="AE94" s="66">
        <v>0</v>
      </c>
      <c r="AF94" s="66">
        <v>0</v>
      </c>
      <c r="AG94" s="66">
        <v>0</v>
      </c>
      <c r="AH94" s="100">
        <v>0</v>
      </c>
      <c r="AI94" s="4"/>
      <c r="AJ94" s="4"/>
    </row>
    <row r="95" spans="1:36" ht="14.4" x14ac:dyDescent="0.3">
      <c r="A95" s="345" t="s">
        <v>190</v>
      </c>
      <c r="B95" s="334">
        <v>1</v>
      </c>
      <c r="C95" s="334">
        <v>0</v>
      </c>
      <c r="D95" s="334">
        <v>0</v>
      </c>
      <c r="E95" s="334">
        <v>0.8</v>
      </c>
      <c r="F95" s="337">
        <v>3.21</v>
      </c>
      <c r="G95" s="4"/>
      <c r="H95" s="346" t="str">
        <f t="shared" ref="H95:M95" si="30">H52</f>
        <v>Krējums</v>
      </c>
      <c r="I95" s="343">
        <f t="shared" si="30"/>
        <v>5</v>
      </c>
      <c r="J95" s="343">
        <f t="shared" si="30"/>
        <v>0.14000000000000001</v>
      </c>
      <c r="K95" s="343">
        <f t="shared" si="30"/>
        <v>1</v>
      </c>
      <c r="L95" s="343">
        <f t="shared" si="30"/>
        <v>0.16</v>
      </c>
      <c r="M95" s="344">
        <f t="shared" si="30"/>
        <v>10.55</v>
      </c>
      <c r="N95" s="4"/>
      <c r="O95" s="49" t="s">
        <v>40</v>
      </c>
      <c r="P95" s="11">
        <v>0.7</v>
      </c>
      <c r="Q95" s="11">
        <v>0</v>
      </c>
      <c r="R95" s="11">
        <v>0</v>
      </c>
      <c r="S95" s="11">
        <v>0</v>
      </c>
      <c r="T95" s="76">
        <v>0</v>
      </c>
      <c r="U95" s="4"/>
      <c r="V95" s="75" t="s">
        <v>166</v>
      </c>
      <c r="W95" s="11">
        <v>6</v>
      </c>
      <c r="X95" s="59">
        <v>0.122</v>
      </c>
      <c r="Y95" s="59">
        <v>0.01</v>
      </c>
      <c r="Z95" s="59">
        <v>0.32</v>
      </c>
      <c r="AA95" s="60">
        <v>1.5</v>
      </c>
      <c r="AB95" s="4"/>
      <c r="AC95" s="193" t="s">
        <v>117</v>
      </c>
      <c r="AD95" s="66">
        <v>0.1</v>
      </c>
      <c r="AE95" s="66">
        <v>0</v>
      </c>
      <c r="AF95" s="66">
        <v>0</v>
      </c>
      <c r="AG95" s="66">
        <v>0</v>
      </c>
      <c r="AH95" s="100">
        <v>0</v>
      </c>
      <c r="AI95" s="4"/>
      <c r="AJ95" s="4"/>
    </row>
    <row r="96" spans="1:36" ht="14.4" x14ac:dyDescent="0.3">
      <c r="A96" s="75" t="s">
        <v>53</v>
      </c>
      <c r="B96" s="341">
        <v>3</v>
      </c>
      <c r="C96" s="341">
        <v>0</v>
      </c>
      <c r="D96" s="341">
        <v>0</v>
      </c>
      <c r="E96" s="341">
        <v>0</v>
      </c>
      <c r="F96" s="250">
        <v>0</v>
      </c>
      <c r="G96" s="4"/>
      <c r="H96" s="347" t="str">
        <f t="shared" ref="H96:M96" si="31">H53</f>
        <v>Sāls</v>
      </c>
      <c r="I96" s="348">
        <f t="shared" si="31"/>
        <v>0.12</v>
      </c>
      <c r="J96" s="348">
        <f t="shared" si="31"/>
        <v>0</v>
      </c>
      <c r="K96" s="348">
        <f t="shared" si="31"/>
        <v>0</v>
      </c>
      <c r="L96" s="348">
        <f t="shared" si="31"/>
        <v>0</v>
      </c>
      <c r="M96" s="349">
        <f t="shared" si="31"/>
        <v>0</v>
      </c>
      <c r="N96" s="4"/>
      <c r="O96" s="49" t="s">
        <v>26</v>
      </c>
      <c r="P96" s="11">
        <v>39</v>
      </c>
      <c r="Q96" s="11">
        <v>1.2766274023558584</v>
      </c>
      <c r="R96" s="11">
        <v>0.76597644141351506</v>
      </c>
      <c r="S96" s="11">
        <v>1.8569125852448849</v>
      </c>
      <c r="T96" s="76">
        <v>19.342839429634218</v>
      </c>
      <c r="U96" s="4"/>
      <c r="V96" s="75" t="s">
        <v>191</v>
      </c>
      <c r="W96" s="11">
        <v>22</v>
      </c>
      <c r="X96" s="59">
        <v>0.4</v>
      </c>
      <c r="Y96" s="59">
        <v>0.02</v>
      </c>
      <c r="Z96" s="59">
        <v>1.54</v>
      </c>
      <c r="AA96" s="60">
        <v>6.82</v>
      </c>
      <c r="AB96" s="4"/>
      <c r="AC96" s="197" t="s">
        <v>119</v>
      </c>
      <c r="AD96" s="198">
        <v>0.5</v>
      </c>
      <c r="AE96" s="138">
        <v>0.05</v>
      </c>
      <c r="AF96" s="138">
        <v>0</v>
      </c>
      <c r="AG96" s="138">
        <v>0.38</v>
      </c>
      <c r="AH96" s="199">
        <v>1.83</v>
      </c>
      <c r="AI96" s="4"/>
      <c r="AJ96" s="4"/>
    </row>
    <row r="97" spans="1:36" ht="14.4" x14ac:dyDescent="0.3">
      <c r="A97" s="173" t="str">
        <f t="shared" ref="A97:F97" si="32">A56</f>
        <v>Olīveļļa</v>
      </c>
      <c r="B97" s="258">
        <f t="shared" si="32"/>
        <v>2</v>
      </c>
      <c r="C97" s="258">
        <f t="shared" si="32"/>
        <v>0</v>
      </c>
      <c r="D97" s="258">
        <f t="shared" si="32"/>
        <v>2</v>
      </c>
      <c r="E97" s="258">
        <f t="shared" si="32"/>
        <v>0</v>
      </c>
      <c r="F97" s="259">
        <f t="shared" si="32"/>
        <v>17.68</v>
      </c>
      <c r="G97" s="4"/>
      <c r="H97" s="350" t="s">
        <v>43</v>
      </c>
      <c r="I97" s="351">
        <f t="shared" ref="I97:M97" si="33">SUM(I80:I96)</f>
        <v>244.07307802901585</v>
      </c>
      <c r="J97" s="351">
        <f t="shared" si="33"/>
        <v>7.145493297506107</v>
      </c>
      <c r="K97" s="351">
        <f t="shared" si="33"/>
        <v>15.257159746336326</v>
      </c>
      <c r="L97" s="351">
        <f t="shared" si="33"/>
        <v>29.363533350367749</v>
      </c>
      <c r="M97" s="351">
        <f t="shared" si="33"/>
        <v>283.62834400731936</v>
      </c>
      <c r="N97" s="4"/>
      <c r="O97" s="352" t="s">
        <v>33</v>
      </c>
      <c r="P97" s="86">
        <v>3</v>
      </c>
      <c r="Q97" s="86">
        <v>0.02</v>
      </c>
      <c r="R97" s="86">
        <v>2.42</v>
      </c>
      <c r="S97" s="86">
        <v>0.03</v>
      </c>
      <c r="T97" s="167">
        <v>22</v>
      </c>
      <c r="U97" s="4"/>
      <c r="V97" s="49" t="s">
        <v>89</v>
      </c>
      <c r="W97" s="11">
        <v>0.2</v>
      </c>
      <c r="X97" s="59">
        <v>0.01</v>
      </c>
      <c r="Y97" s="59">
        <v>0</v>
      </c>
      <c r="Z97" s="59">
        <v>7.0000000000000007E-2</v>
      </c>
      <c r="AA97" s="60">
        <v>0.3</v>
      </c>
      <c r="AB97" s="4"/>
      <c r="AC97" s="200" t="s">
        <v>53</v>
      </c>
      <c r="AD97" s="201">
        <v>1</v>
      </c>
      <c r="AE97" s="202">
        <v>0</v>
      </c>
      <c r="AF97" s="202">
        <v>0</v>
      </c>
      <c r="AG97" s="202">
        <v>0</v>
      </c>
      <c r="AH97" s="203">
        <v>0</v>
      </c>
      <c r="AI97" s="4"/>
      <c r="AJ97" s="4"/>
    </row>
    <row r="98" spans="1:36" ht="14.4" x14ac:dyDescent="0.3">
      <c r="A98" s="266" t="str">
        <f t="shared" ref="A98:F98" si="34">A57</f>
        <v>Sāls</v>
      </c>
      <c r="B98" s="191">
        <f t="shared" si="34"/>
        <v>7.0000000000000007E-2</v>
      </c>
      <c r="C98" s="191">
        <f t="shared" si="34"/>
        <v>0</v>
      </c>
      <c r="D98" s="191">
        <f t="shared" si="34"/>
        <v>0</v>
      </c>
      <c r="E98" s="191">
        <f t="shared" si="34"/>
        <v>0</v>
      </c>
      <c r="F98" s="353">
        <f t="shared" si="34"/>
        <v>0</v>
      </c>
      <c r="G98" s="4"/>
      <c r="H98" s="4"/>
      <c r="I98" s="16"/>
      <c r="J98" s="354"/>
      <c r="K98" s="354"/>
      <c r="L98" s="354"/>
      <c r="M98" s="354"/>
      <c r="N98" s="4"/>
      <c r="O98" s="75" t="s">
        <v>63</v>
      </c>
      <c r="P98" s="11">
        <v>50</v>
      </c>
      <c r="Q98" s="171">
        <v>0.45</v>
      </c>
      <c r="R98" s="171">
        <v>0.1</v>
      </c>
      <c r="S98" s="171">
        <v>4.8</v>
      </c>
      <c r="T98" s="172">
        <v>20.5</v>
      </c>
      <c r="U98" s="4"/>
      <c r="V98" s="197" t="s">
        <v>40</v>
      </c>
      <c r="W98" s="138">
        <v>0.14000000000000001</v>
      </c>
      <c r="X98" s="11">
        <v>0</v>
      </c>
      <c r="Y98" s="11">
        <v>0</v>
      </c>
      <c r="Z98" s="11">
        <v>0</v>
      </c>
      <c r="AA98" s="76">
        <v>0</v>
      </c>
      <c r="AB98" s="4"/>
      <c r="AC98" s="192" t="s">
        <v>122</v>
      </c>
      <c r="AD98" s="47">
        <v>20</v>
      </c>
      <c r="AE98" s="47">
        <v>0.18</v>
      </c>
      <c r="AF98" s="47">
        <v>0.04</v>
      </c>
      <c r="AG98" s="47">
        <v>1.92</v>
      </c>
      <c r="AH98" s="90">
        <v>8.1999999999999993</v>
      </c>
      <c r="AI98" s="4"/>
      <c r="AJ98" s="4"/>
    </row>
    <row r="99" spans="1:36" ht="14.4" x14ac:dyDescent="0.3">
      <c r="A99" s="266" t="str">
        <f t="shared" ref="A99:F99" si="35">A58</f>
        <v>Dilles</v>
      </c>
      <c r="B99" s="191">
        <f t="shared" si="35"/>
        <v>1</v>
      </c>
      <c r="C99" s="191">
        <f t="shared" si="35"/>
        <v>0.03</v>
      </c>
      <c r="D99" s="191">
        <f t="shared" si="35"/>
        <v>0.01</v>
      </c>
      <c r="E99" s="191">
        <f t="shared" si="35"/>
        <v>7.0000000000000007E-2</v>
      </c>
      <c r="F99" s="353">
        <f t="shared" si="35"/>
        <v>0.43</v>
      </c>
      <c r="G99" s="4"/>
      <c r="H99" s="4"/>
      <c r="I99" s="16"/>
      <c r="J99" s="260" t="s">
        <v>159</v>
      </c>
      <c r="K99" s="261"/>
      <c r="L99" s="261"/>
      <c r="M99" s="262"/>
      <c r="N99" s="4"/>
      <c r="O99" s="75" t="s">
        <v>192</v>
      </c>
      <c r="P99" s="11">
        <v>20</v>
      </c>
      <c r="Q99" s="59">
        <v>0.88</v>
      </c>
      <c r="R99" s="59">
        <v>0.08</v>
      </c>
      <c r="S99" s="59">
        <v>2.52</v>
      </c>
      <c r="T99" s="60">
        <v>13.8</v>
      </c>
      <c r="U99" s="4"/>
      <c r="V99" s="197" t="s">
        <v>117</v>
      </c>
      <c r="W99" s="138">
        <v>0.14000000000000001</v>
      </c>
      <c r="X99" s="11">
        <v>0</v>
      </c>
      <c r="Y99" s="11">
        <v>0</v>
      </c>
      <c r="Z99" s="11">
        <v>0</v>
      </c>
      <c r="AA99" s="76">
        <v>0</v>
      </c>
      <c r="AB99" s="4"/>
      <c r="AC99" s="192" t="s">
        <v>64</v>
      </c>
      <c r="AD99" s="47">
        <v>20</v>
      </c>
      <c r="AE99" s="47">
        <v>0.26</v>
      </c>
      <c r="AF99" s="47">
        <v>0.02</v>
      </c>
      <c r="AG99" s="47">
        <v>1.1599999999999999</v>
      </c>
      <c r="AH99" s="90">
        <v>5</v>
      </c>
      <c r="AI99" s="4"/>
      <c r="AJ99" s="4"/>
    </row>
    <row r="100" spans="1:36" ht="14.4" x14ac:dyDescent="0.3">
      <c r="A100" s="355" t="str">
        <f t="shared" ref="A100:F100" si="36">A59</f>
        <v>Gurķi</v>
      </c>
      <c r="B100" s="356">
        <f t="shared" si="36"/>
        <v>40</v>
      </c>
      <c r="C100" s="356">
        <f t="shared" si="36"/>
        <v>0.39</v>
      </c>
      <c r="D100" s="356">
        <f t="shared" si="36"/>
        <v>0.13</v>
      </c>
      <c r="E100" s="356">
        <f t="shared" si="36"/>
        <v>1.17</v>
      </c>
      <c r="F100" s="357">
        <f t="shared" si="36"/>
        <v>8</v>
      </c>
      <c r="G100" s="4"/>
      <c r="H100" s="4"/>
      <c r="I100" s="16"/>
      <c r="J100" s="267" t="s">
        <v>21</v>
      </c>
      <c r="K100" s="10" t="s">
        <v>22</v>
      </c>
      <c r="L100" s="10" t="s">
        <v>23</v>
      </c>
      <c r="M100" s="268" t="s">
        <v>0</v>
      </c>
      <c r="N100" s="4"/>
      <c r="O100" s="75" t="s">
        <v>67</v>
      </c>
      <c r="P100" s="11">
        <v>25</v>
      </c>
      <c r="Q100" s="11">
        <v>0.75</v>
      </c>
      <c r="R100" s="11">
        <v>8.75</v>
      </c>
      <c r="S100" s="11">
        <v>1.1000000000000001</v>
      </c>
      <c r="T100" s="60">
        <v>86.25</v>
      </c>
      <c r="U100" s="4"/>
      <c r="V100" s="133" t="str">
        <f t="shared" ref="V100:AA100" si="37">V45</f>
        <v>Bietes</v>
      </c>
      <c r="W100" s="208">
        <f t="shared" si="37"/>
        <v>37</v>
      </c>
      <c r="X100" s="208">
        <f t="shared" si="37"/>
        <v>0.56000000000000005</v>
      </c>
      <c r="Y100" s="208">
        <f t="shared" si="37"/>
        <v>0.04</v>
      </c>
      <c r="Z100" s="208">
        <f t="shared" si="37"/>
        <v>3.2</v>
      </c>
      <c r="AA100" s="208">
        <f t="shared" si="37"/>
        <v>17.600000000000001</v>
      </c>
      <c r="AB100" s="4"/>
      <c r="AC100" s="192" t="s">
        <v>110</v>
      </c>
      <c r="AD100" s="47">
        <v>0.4</v>
      </c>
      <c r="AE100" s="47">
        <v>0</v>
      </c>
      <c r="AF100" s="47">
        <v>0.4</v>
      </c>
      <c r="AG100" s="47">
        <v>0</v>
      </c>
      <c r="AH100" s="90">
        <v>3.54</v>
      </c>
      <c r="AI100" s="4"/>
      <c r="AJ100" s="4"/>
    </row>
    <row r="101" spans="1:36" ht="14.4" x14ac:dyDescent="0.3">
      <c r="A101" s="358" t="s">
        <v>43</v>
      </c>
      <c r="B101" s="163">
        <f t="shared" ref="B101:F101" si="38">SUM(B83:B100)</f>
        <v>229.60999999999999</v>
      </c>
      <c r="C101" s="163">
        <f t="shared" si="38"/>
        <v>4.8600000000000003</v>
      </c>
      <c r="D101" s="163">
        <f t="shared" si="38"/>
        <v>8.84</v>
      </c>
      <c r="E101" s="163">
        <f t="shared" si="38"/>
        <v>34.919999999999995</v>
      </c>
      <c r="F101" s="163">
        <f t="shared" si="38"/>
        <v>238.51000000000002</v>
      </c>
      <c r="G101" s="4"/>
      <c r="H101" s="4"/>
      <c r="I101" s="16"/>
      <c r="J101" s="306">
        <f t="shared" ref="J101:M101" si="39">J97+J69+J33+J17</f>
        <v>34.679493297506106</v>
      </c>
      <c r="K101" s="306">
        <f t="shared" si="39"/>
        <v>45.904159746336326</v>
      </c>
      <c r="L101" s="306">
        <f t="shared" si="39"/>
        <v>94.014533350367756</v>
      </c>
      <c r="M101" s="306">
        <f t="shared" si="39"/>
        <v>920.80834400731942</v>
      </c>
      <c r="N101" s="4"/>
      <c r="O101" s="61" t="s">
        <v>119</v>
      </c>
      <c r="P101" s="79">
        <v>0.5</v>
      </c>
      <c r="Q101" s="138">
        <v>0.05</v>
      </c>
      <c r="R101" s="138">
        <v>0</v>
      </c>
      <c r="S101" s="138">
        <v>0.38</v>
      </c>
      <c r="T101" s="199">
        <v>1.83</v>
      </c>
      <c r="U101" s="4"/>
      <c r="V101" s="61" t="str">
        <f t="shared" ref="V101:AA101" si="40">V46</f>
        <v>Dilles</v>
      </c>
      <c r="W101" s="63">
        <f t="shared" si="40"/>
        <v>1</v>
      </c>
      <c r="X101" s="63">
        <f t="shared" si="40"/>
        <v>0.03</v>
      </c>
      <c r="Y101" s="63">
        <f t="shared" si="40"/>
        <v>0.01</v>
      </c>
      <c r="Z101" s="63">
        <f t="shared" si="40"/>
        <v>7.0000000000000007E-2</v>
      </c>
      <c r="AA101" s="63">
        <f t="shared" si="40"/>
        <v>0.43</v>
      </c>
      <c r="AB101" s="4"/>
      <c r="AC101" s="359" t="str">
        <f t="shared" ref="AC101:AH101" si="41">AC51</f>
        <v>Sāls</v>
      </c>
      <c r="AD101" s="360">
        <f t="shared" si="41"/>
        <v>0.13</v>
      </c>
      <c r="AE101" s="360">
        <f t="shared" si="41"/>
        <v>0</v>
      </c>
      <c r="AF101" s="360">
        <f t="shared" si="41"/>
        <v>0</v>
      </c>
      <c r="AG101" s="360">
        <f t="shared" si="41"/>
        <v>0</v>
      </c>
      <c r="AH101" s="360">
        <f t="shared" si="41"/>
        <v>0</v>
      </c>
      <c r="AI101" s="4"/>
      <c r="AJ101" s="4"/>
    </row>
    <row r="102" spans="1:36" ht="14.4" x14ac:dyDescent="0.3">
      <c r="A102" s="4"/>
      <c r="B102" s="4"/>
      <c r="C102" s="281"/>
      <c r="D102" s="281"/>
      <c r="E102" s="281"/>
      <c r="F102" s="281"/>
      <c r="G102" s="4"/>
      <c r="H102" s="4"/>
      <c r="I102" s="16"/>
      <c r="J102" s="277" t="s">
        <v>147</v>
      </c>
      <c r="K102" s="278" t="s">
        <v>148</v>
      </c>
      <c r="L102" s="278" t="s">
        <v>149</v>
      </c>
      <c r="M102" s="279" t="s">
        <v>150</v>
      </c>
      <c r="N102" s="4"/>
      <c r="O102" s="75" t="s">
        <v>53</v>
      </c>
      <c r="P102" s="11">
        <v>1</v>
      </c>
      <c r="Q102" s="50">
        <v>0</v>
      </c>
      <c r="R102" s="50">
        <v>0</v>
      </c>
      <c r="S102" s="50">
        <v>0</v>
      </c>
      <c r="T102" s="51">
        <v>0</v>
      </c>
      <c r="U102" s="4"/>
      <c r="V102" s="61" t="str">
        <f t="shared" ref="V102:AA102" si="42">V47</f>
        <v>Krējums</v>
      </c>
      <c r="W102" s="63">
        <f t="shared" si="42"/>
        <v>3</v>
      </c>
      <c r="X102" s="63">
        <f t="shared" si="42"/>
        <v>7.285714285714287E-2</v>
      </c>
      <c r="Y102" s="63">
        <f t="shared" si="42"/>
        <v>0.75</v>
      </c>
      <c r="Z102" s="63">
        <f t="shared" si="42"/>
        <v>9.4285714285714306E-2</v>
      </c>
      <c r="AA102" s="63">
        <f t="shared" si="42"/>
        <v>7.4099999999999993</v>
      </c>
      <c r="AB102" s="4"/>
      <c r="AC102" s="221" t="s">
        <v>43</v>
      </c>
      <c r="AD102" s="222">
        <f t="shared" ref="AD102:AH102" si="43">SUM(AD80:AD101)</f>
        <v>324.33000000000004</v>
      </c>
      <c r="AE102" s="222">
        <f t="shared" si="43"/>
        <v>11.911428571428573</v>
      </c>
      <c r="AF102" s="222">
        <f t="shared" si="43"/>
        <v>8.6414285714285715</v>
      </c>
      <c r="AG102" s="222">
        <f t="shared" si="43"/>
        <v>43.070357142857141</v>
      </c>
      <c r="AH102" s="222">
        <f t="shared" si="43"/>
        <v>289.53000000000003</v>
      </c>
      <c r="AI102" s="4"/>
      <c r="AJ102" s="4"/>
    </row>
    <row r="103" spans="1:36" ht="14.4" x14ac:dyDescent="0.3">
      <c r="A103" s="4"/>
      <c r="B103" s="4"/>
      <c r="C103" s="308" t="s">
        <v>21</v>
      </c>
      <c r="D103" s="309" t="s">
        <v>22</v>
      </c>
      <c r="E103" s="309" t="s">
        <v>23</v>
      </c>
      <c r="F103" s="262" t="s">
        <v>0</v>
      </c>
      <c r="G103" s="4"/>
      <c r="H103" s="4"/>
      <c r="I103" s="16"/>
      <c r="J103" s="4"/>
      <c r="K103" s="4"/>
      <c r="L103" s="361" t="s">
        <v>193</v>
      </c>
      <c r="M103" s="361"/>
      <c r="N103" s="361"/>
      <c r="O103" s="141" t="s">
        <v>81</v>
      </c>
      <c r="P103" s="87">
        <v>1</v>
      </c>
      <c r="Q103" s="59">
        <v>0.03</v>
      </c>
      <c r="R103" s="59">
        <v>0.01</v>
      </c>
      <c r="S103" s="59">
        <v>7.0000000000000007E-2</v>
      </c>
      <c r="T103" s="60">
        <v>0.43</v>
      </c>
      <c r="U103" s="4"/>
      <c r="V103" s="362" t="str">
        <f t="shared" ref="V103:AA103" si="44">V48</f>
        <v>Sāls</v>
      </c>
      <c r="W103" s="251">
        <f t="shared" si="44"/>
        <v>0.13</v>
      </c>
      <c r="X103" s="251">
        <f t="shared" si="44"/>
        <v>0</v>
      </c>
      <c r="Y103" s="251">
        <f t="shared" si="44"/>
        <v>0</v>
      </c>
      <c r="Z103" s="251">
        <f t="shared" si="44"/>
        <v>0</v>
      </c>
      <c r="AA103" s="251">
        <f t="shared" si="44"/>
        <v>0</v>
      </c>
      <c r="AB103" s="4"/>
      <c r="AC103" s="4"/>
      <c r="AD103" s="4"/>
      <c r="AE103" s="4"/>
      <c r="AF103" s="4"/>
      <c r="AI103" s="4"/>
      <c r="AJ103" s="4"/>
    </row>
    <row r="104" spans="1:36" ht="14.4" x14ac:dyDescent="0.3">
      <c r="A104" s="4"/>
      <c r="B104" s="4"/>
      <c r="C104" s="311">
        <f t="shared" ref="C104:F104" si="45">C101+C73+C37+C20</f>
        <v>20.948</v>
      </c>
      <c r="D104" s="311">
        <f t="shared" si="45"/>
        <v>29.35</v>
      </c>
      <c r="E104" s="311">
        <f t="shared" si="45"/>
        <v>144.84533333333331</v>
      </c>
      <c r="F104" s="311">
        <f t="shared" si="45"/>
        <v>898.01</v>
      </c>
      <c r="G104" s="4"/>
      <c r="H104" s="363"/>
      <c r="I104" s="364"/>
      <c r="J104" s="365" t="s">
        <v>194</v>
      </c>
      <c r="K104" s="365" t="s">
        <v>195</v>
      </c>
      <c r="L104" s="361"/>
      <c r="M104" s="361"/>
      <c r="N104" s="361"/>
      <c r="O104" s="362" t="s">
        <v>110</v>
      </c>
      <c r="P104" s="366">
        <v>5</v>
      </c>
      <c r="Q104" s="53">
        <v>0</v>
      </c>
      <c r="R104" s="53">
        <v>5</v>
      </c>
      <c r="S104" s="53">
        <v>0</v>
      </c>
      <c r="T104" s="199">
        <v>44.2</v>
      </c>
      <c r="U104" s="4"/>
      <c r="V104" s="101" t="s">
        <v>43</v>
      </c>
      <c r="W104" s="180">
        <f t="shared" ref="W104:AA104" si="46">SUM(W88:W103)</f>
        <v>326.00999999999993</v>
      </c>
      <c r="X104" s="180">
        <f t="shared" si="46"/>
        <v>5.6048571428571439</v>
      </c>
      <c r="Y104" s="180">
        <f t="shared" si="46"/>
        <v>6.39</v>
      </c>
      <c r="Z104" s="180">
        <f t="shared" si="46"/>
        <v>48.454285714285717</v>
      </c>
      <c r="AA104" s="180">
        <f t="shared" si="46"/>
        <v>277.57000000000005</v>
      </c>
      <c r="AB104" s="4"/>
      <c r="AC104" s="4"/>
      <c r="AD104" s="4"/>
      <c r="AE104" s="260" t="s">
        <v>142</v>
      </c>
      <c r="AF104" s="261"/>
      <c r="AG104" s="261"/>
      <c r="AH104" s="262"/>
      <c r="AI104" s="4"/>
      <c r="AJ104" s="4"/>
    </row>
    <row r="105" spans="1:36" ht="14.4" x14ac:dyDescent="0.3">
      <c r="A105" s="4"/>
      <c r="B105" s="4"/>
      <c r="C105" s="277" t="s">
        <v>147</v>
      </c>
      <c r="D105" s="278" t="s">
        <v>148</v>
      </c>
      <c r="E105" s="278" t="s">
        <v>149</v>
      </c>
      <c r="F105" s="279" t="s">
        <v>150</v>
      </c>
      <c r="G105" s="4"/>
      <c r="H105" s="367" t="s">
        <v>196</v>
      </c>
      <c r="I105" s="368"/>
      <c r="J105" s="369">
        <f>I44+I68+I52+I61</f>
        <v>37</v>
      </c>
      <c r="K105" s="369">
        <f>I68+I90+I91+I95+I61</f>
        <v>56</v>
      </c>
      <c r="L105" s="361"/>
      <c r="M105" s="361"/>
      <c r="N105" s="361"/>
      <c r="O105" s="61" t="s">
        <v>40</v>
      </c>
      <c r="P105" s="79">
        <v>0.5</v>
      </c>
      <c r="Q105" s="79">
        <v>0</v>
      </c>
      <c r="R105" s="79">
        <v>0</v>
      </c>
      <c r="S105" s="79">
        <v>0</v>
      </c>
      <c r="T105" s="80">
        <v>0</v>
      </c>
      <c r="U105" s="4"/>
      <c r="V105" s="4"/>
      <c r="W105" s="4"/>
      <c r="X105" s="370" t="s">
        <v>142</v>
      </c>
      <c r="Y105" s="13"/>
      <c r="Z105" s="13"/>
      <c r="AA105" s="268"/>
      <c r="AB105" s="4"/>
      <c r="AC105" s="4"/>
      <c r="AD105" s="4"/>
      <c r="AE105" s="267" t="s">
        <v>21</v>
      </c>
      <c r="AF105" s="10" t="s">
        <v>22</v>
      </c>
      <c r="AG105" s="10" t="s">
        <v>23</v>
      </c>
      <c r="AH105" s="268" t="s">
        <v>0</v>
      </c>
    </row>
    <row r="106" spans="1:36" ht="14.4" x14ac:dyDescent="0.3">
      <c r="A106" s="4"/>
      <c r="B106" s="16" t="s">
        <v>197</v>
      </c>
      <c r="C106" s="4"/>
      <c r="D106" s="4"/>
      <c r="E106" s="4"/>
      <c r="F106" s="16"/>
      <c r="G106" s="4"/>
      <c r="H106" s="367" t="s">
        <v>198</v>
      </c>
      <c r="I106" s="368"/>
      <c r="J106" s="369">
        <f>I25+I60</f>
        <v>52</v>
      </c>
      <c r="K106" s="369">
        <f>I25+I60</f>
        <v>52</v>
      </c>
      <c r="L106" s="361"/>
      <c r="M106" s="361"/>
      <c r="N106" s="361"/>
      <c r="O106" s="99" t="s">
        <v>117</v>
      </c>
      <c r="P106" s="50">
        <v>0.2</v>
      </c>
      <c r="Q106" s="50">
        <v>0.02</v>
      </c>
      <c r="R106" s="50">
        <v>0</v>
      </c>
      <c r="S106" s="50">
        <v>7.0000000000000007E-2</v>
      </c>
      <c r="T106" s="51">
        <v>0.56000000000000005</v>
      </c>
      <c r="U106" s="4"/>
      <c r="V106" s="4"/>
      <c r="W106" s="4"/>
      <c r="X106" s="267" t="s">
        <v>21</v>
      </c>
      <c r="Y106" s="10" t="s">
        <v>22</v>
      </c>
      <c r="Z106" s="10" t="s">
        <v>23</v>
      </c>
      <c r="AA106" s="268" t="s">
        <v>0</v>
      </c>
      <c r="AB106" s="4"/>
      <c r="AC106" s="4"/>
      <c r="AD106" s="4"/>
      <c r="AE106" s="300">
        <f t="shared" ref="AE106:AH106" si="47">AE102+AE66+AE27+AE13</f>
        <v>28.338607142857143</v>
      </c>
      <c r="AF106" s="300">
        <f t="shared" si="47"/>
        <v>38.415576190476187</v>
      </c>
      <c r="AG106" s="300">
        <f t="shared" si="47"/>
        <v>108.33876785714287</v>
      </c>
      <c r="AH106" s="300">
        <f t="shared" si="47"/>
        <v>864.13410714285715</v>
      </c>
    </row>
    <row r="107" spans="1:36" ht="14.4" x14ac:dyDescent="0.3">
      <c r="A107" s="4"/>
      <c r="B107" s="4"/>
      <c r="C107" s="16"/>
      <c r="D107" s="4"/>
      <c r="E107" s="4"/>
      <c r="F107" s="4"/>
      <c r="G107" s="4"/>
      <c r="H107" s="367" t="s">
        <v>199</v>
      </c>
      <c r="I107" s="368"/>
      <c r="J107" s="369">
        <f>I42+I43+I63</f>
        <v>110</v>
      </c>
      <c r="K107" s="365">
        <v>0</v>
      </c>
      <c r="L107" s="361"/>
      <c r="M107" s="361"/>
      <c r="N107" s="361"/>
      <c r="O107" s="133" t="str">
        <f t="shared" ref="O107:T107" si="48">O54</f>
        <v>Tomāts</v>
      </c>
      <c r="P107" s="208">
        <f t="shared" si="48"/>
        <v>40</v>
      </c>
      <c r="Q107" s="208">
        <f t="shared" si="48"/>
        <v>0.4756756756756757</v>
      </c>
      <c r="R107" s="208">
        <f t="shared" si="48"/>
        <v>7.567567567567568E-2</v>
      </c>
      <c r="S107" s="208">
        <f t="shared" si="48"/>
        <v>1.2756756756756755</v>
      </c>
      <c r="T107" s="208">
        <f t="shared" si="48"/>
        <v>6.4</v>
      </c>
      <c r="U107" s="4"/>
      <c r="V107" s="4"/>
      <c r="W107" s="4"/>
      <c r="X107" s="273">
        <f t="shared" ref="X107:AA107" si="49">X104+X82+X58+X16</f>
        <v>34.037974651670311</v>
      </c>
      <c r="Y107" s="273">
        <f t="shared" si="49"/>
        <v>37.219226204465329</v>
      </c>
      <c r="Z107" s="273">
        <f t="shared" si="49"/>
        <v>127.62966409266409</v>
      </c>
      <c r="AA107" s="273">
        <f t="shared" si="49"/>
        <v>982.78978260869576</v>
      </c>
      <c r="AB107" s="4"/>
      <c r="AC107" s="4"/>
      <c r="AD107" s="4"/>
      <c r="AE107" s="277" t="s">
        <v>147</v>
      </c>
      <c r="AF107" s="278" t="s">
        <v>148</v>
      </c>
      <c r="AG107" s="278" t="s">
        <v>149</v>
      </c>
      <c r="AH107" s="279" t="s">
        <v>150</v>
      </c>
    </row>
    <row r="108" spans="1:36" ht="14.4" x14ac:dyDescent="0.3">
      <c r="A108" s="4"/>
      <c r="B108" s="363"/>
      <c r="C108" s="364"/>
      <c r="D108" s="365" t="s">
        <v>194</v>
      </c>
      <c r="E108" s="365" t="s">
        <v>195</v>
      </c>
      <c r="F108" s="4"/>
      <c r="G108" s="4"/>
      <c r="H108" s="367" t="s">
        <v>200</v>
      </c>
      <c r="I108" s="368"/>
      <c r="J108" s="369">
        <f>I15+I23+I24+I49+I51+I59+I22+I27+I28+I45+I50</f>
        <v>110.64</v>
      </c>
      <c r="K108" s="369">
        <f>I15+I22+I23+I24+I27+I28+I59+I82+I83+I84+I85+I92+I94</f>
        <v>134.63999999999999</v>
      </c>
      <c r="L108" s="361"/>
      <c r="M108" s="361"/>
      <c r="N108" s="361"/>
      <c r="O108" s="61" t="str">
        <f t="shared" ref="O108:T108" si="50">O55</f>
        <v>Zaļumi</v>
      </c>
      <c r="P108" s="63">
        <f t="shared" si="50"/>
        <v>0</v>
      </c>
      <c r="Q108" s="63">
        <f t="shared" si="50"/>
        <v>0</v>
      </c>
      <c r="R108" s="63">
        <f t="shared" si="50"/>
        <v>0</v>
      </c>
      <c r="S108" s="63">
        <f t="shared" si="50"/>
        <v>0</v>
      </c>
      <c r="T108" s="63">
        <f t="shared" si="50"/>
        <v>0</v>
      </c>
      <c r="U108" s="4"/>
      <c r="V108" s="4"/>
      <c r="W108" s="4"/>
      <c r="X108" s="277" t="s">
        <v>147</v>
      </c>
      <c r="Y108" s="278" t="s">
        <v>148</v>
      </c>
      <c r="Z108" s="278" t="s">
        <v>149</v>
      </c>
      <c r="AA108" s="279" t="s">
        <v>150</v>
      </c>
      <c r="AB108" s="4"/>
      <c r="AC108" s="4"/>
      <c r="AD108" s="4"/>
      <c r="AE108" s="4"/>
      <c r="AF108" s="4"/>
    </row>
    <row r="109" spans="1:36" ht="13.2" x14ac:dyDescent="0.25">
      <c r="A109" s="4"/>
      <c r="B109" s="367" t="s">
        <v>196</v>
      </c>
      <c r="C109" s="368"/>
      <c r="D109" s="369">
        <f>B10+B35+B44+B71+B67</f>
        <v>201.19</v>
      </c>
      <c r="E109" s="369">
        <f>B10+B35+B71+B67+B88</f>
        <v>214</v>
      </c>
      <c r="F109" s="4"/>
      <c r="G109" s="4"/>
      <c r="H109" s="367" t="s">
        <v>201</v>
      </c>
      <c r="I109" s="368"/>
      <c r="J109" s="369">
        <f>I15+I49+I51+I50+I59</f>
        <v>72</v>
      </c>
      <c r="K109" s="369">
        <f>I92+I94+I15+I93+I59</f>
        <v>72</v>
      </c>
      <c r="L109" s="4"/>
      <c r="M109" s="4"/>
      <c r="N109" s="4"/>
      <c r="O109" s="371" t="s">
        <v>43</v>
      </c>
      <c r="P109" s="175">
        <f t="shared" ref="P109:T109" si="51">SUM(P93:P108)</f>
        <v>277.89999999999998</v>
      </c>
      <c r="Q109" s="175">
        <f t="shared" si="51"/>
        <v>5.3973030780315341</v>
      </c>
      <c r="R109" s="175">
        <f t="shared" si="51"/>
        <v>17.28665211708919</v>
      </c>
      <c r="S109" s="175">
        <f t="shared" si="51"/>
        <v>29.102588260920562</v>
      </c>
      <c r="T109" s="180">
        <f t="shared" si="51"/>
        <v>288.41283942963423</v>
      </c>
      <c r="U109" s="4"/>
      <c r="V109" s="4"/>
      <c r="W109" s="4"/>
      <c r="X109" s="4"/>
      <c r="Y109" s="4"/>
      <c r="Z109" s="4"/>
      <c r="AA109" s="4"/>
      <c r="AB109" s="4"/>
      <c r="AC109" s="4"/>
      <c r="AD109" s="466"/>
      <c r="AE109" s="462"/>
      <c r="AF109" s="365" t="s">
        <v>194</v>
      </c>
      <c r="AG109" s="365" t="s">
        <v>195</v>
      </c>
    </row>
    <row r="110" spans="1:36" ht="13.2" x14ac:dyDescent="0.25">
      <c r="A110" s="4"/>
      <c r="B110" s="367" t="s">
        <v>198</v>
      </c>
      <c r="C110" s="368"/>
      <c r="D110" s="365">
        <f t="shared" ref="D110:E110" si="52">0</f>
        <v>0</v>
      </c>
      <c r="E110" s="365">
        <f t="shared" si="52"/>
        <v>0</v>
      </c>
      <c r="F110" s="4"/>
      <c r="G110" s="4"/>
      <c r="H110" s="367" t="s">
        <v>56</v>
      </c>
      <c r="I110" s="368"/>
      <c r="J110" s="369">
        <f>I26</f>
        <v>34</v>
      </c>
      <c r="K110" s="369">
        <f>I26</f>
        <v>34</v>
      </c>
      <c r="L110" s="4"/>
      <c r="M110" s="4"/>
      <c r="N110" s="4"/>
      <c r="Q110" s="260" t="s">
        <v>159</v>
      </c>
      <c r="R110" s="261"/>
      <c r="S110" s="261"/>
      <c r="T110" s="262"/>
      <c r="U110" s="4"/>
      <c r="V110" s="4"/>
      <c r="W110" s="467" t="s">
        <v>196</v>
      </c>
      <c r="X110" s="462"/>
      <c r="Y110" s="369">
        <f>W12+W29+W47+W56</f>
        <v>133</v>
      </c>
      <c r="Z110" s="369">
        <f>W12+W56+W80+W102</f>
        <v>133</v>
      </c>
      <c r="AA110" s="4"/>
      <c r="AB110" s="4"/>
      <c r="AC110" s="4"/>
      <c r="AD110" s="467" t="s">
        <v>196</v>
      </c>
      <c r="AE110" s="462"/>
      <c r="AF110" s="369">
        <f>AD58+AD43+AD63+AD22+AD11+AD64</f>
        <v>249</v>
      </c>
      <c r="AG110" s="369">
        <f>AD11+AD22+AD58+AD63+AD93+AD64</f>
        <v>249</v>
      </c>
    </row>
    <row r="111" spans="1:36" ht="13.2" x14ac:dyDescent="0.25">
      <c r="A111" s="4"/>
      <c r="B111" s="367" t="s">
        <v>199</v>
      </c>
      <c r="C111" s="368"/>
      <c r="D111" s="369">
        <f>B46</f>
        <v>60</v>
      </c>
      <c r="E111" s="365">
        <v>0</v>
      </c>
      <c r="F111" s="4"/>
      <c r="G111" s="4"/>
      <c r="H111" s="367" t="s">
        <v>202</v>
      </c>
      <c r="I111" s="368"/>
      <c r="J111" s="369">
        <f>I16</f>
        <v>50</v>
      </c>
      <c r="K111" s="369">
        <f>I16</f>
        <v>50</v>
      </c>
      <c r="L111" s="4"/>
      <c r="M111" s="4"/>
      <c r="N111" s="4"/>
      <c r="Q111" s="267" t="s">
        <v>21</v>
      </c>
      <c r="R111" s="10" t="s">
        <v>22</v>
      </c>
      <c r="S111" s="10" t="s">
        <v>23</v>
      </c>
      <c r="T111" s="268" t="s">
        <v>0</v>
      </c>
      <c r="U111" s="4"/>
      <c r="V111" s="4"/>
      <c r="W111" s="467" t="s">
        <v>198</v>
      </c>
      <c r="X111" s="462"/>
      <c r="Y111" s="369">
        <f>W13</f>
        <v>20</v>
      </c>
      <c r="Z111" s="369">
        <f>W13</f>
        <v>20</v>
      </c>
      <c r="AA111" s="4"/>
      <c r="AB111" s="4"/>
      <c r="AC111" s="4"/>
      <c r="AD111" s="467" t="s">
        <v>198</v>
      </c>
      <c r="AE111" s="462"/>
      <c r="AF111" s="369">
        <f>AD23</f>
        <v>8</v>
      </c>
      <c r="AG111" s="369">
        <f>+AD23</f>
        <v>8</v>
      </c>
    </row>
    <row r="112" spans="1:36" ht="13.2" x14ac:dyDescent="0.25">
      <c r="A112" s="4"/>
      <c r="B112" s="367" t="s">
        <v>200</v>
      </c>
      <c r="C112" s="368"/>
      <c r="D112" s="369">
        <f>B26+B27+B28+B47+B48+B58+B59+B29</f>
        <v>135</v>
      </c>
      <c r="E112" s="369">
        <f>B26+B27+B28+B29+B31+B89+B90+B85+B86+B87+B99+B100+B91</f>
        <v>198.55</v>
      </c>
      <c r="F112" s="4"/>
      <c r="G112" s="4"/>
      <c r="H112" s="468" t="s">
        <v>203</v>
      </c>
      <c r="I112" s="462"/>
      <c r="J112" s="369">
        <f>I16</f>
        <v>50</v>
      </c>
      <c r="K112" s="369">
        <f>I16</f>
        <v>50</v>
      </c>
      <c r="L112" s="4"/>
      <c r="M112" s="4"/>
      <c r="N112" s="4"/>
      <c r="Q112" s="273">
        <f t="shared" ref="Q112:T112" si="53">Q109+Q88+Q66+Q20</f>
        <v>27.78560742585762</v>
      </c>
      <c r="R112" s="273">
        <f t="shared" si="53"/>
        <v>49.766608638828323</v>
      </c>
      <c r="S112" s="273">
        <f t="shared" si="53"/>
        <v>129.94397956526839</v>
      </c>
      <c r="T112" s="273">
        <f t="shared" si="53"/>
        <v>1071.1248394296342</v>
      </c>
      <c r="U112" s="4"/>
      <c r="V112" s="4"/>
      <c r="W112" s="467" t="s">
        <v>199</v>
      </c>
      <c r="X112" s="462"/>
      <c r="Y112" s="369">
        <f>W23+W40+W11</f>
        <v>95</v>
      </c>
      <c r="Z112" s="365">
        <f>0</f>
        <v>0</v>
      </c>
      <c r="AA112" s="4"/>
      <c r="AB112" s="4"/>
      <c r="AC112" s="4"/>
      <c r="AD112" s="467" t="s">
        <v>199</v>
      </c>
      <c r="AE112" s="462"/>
      <c r="AF112" s="369">
        <f>AD36+AD37</f>
        <v>100</v>
      </c>
      <c r="AG112" s="365">
        <f>0</f>
        <v>0</v>
      </c>
    </row>
    <row r="113" spans="1:36" ht="14.4" x14ac:dyDescent="0.3">
      <c r="A113" s="4"/>
      <c r="B113" s="372" t="s">
        <v>204</v>
      </c>
      <c r="C113" s="368"/>
      <c r="D113" s="369">
        <f>B58+B59</f>
        <v>41</v>
      </c>
      <c r="E113" s="369">
        <f>B100+B99</f>
        <v>41</v>
      </c>
      <c r="F113" s="4"/>
      <c r="G113" s="4"/>
      <c r="H113" s="4"/>
      <c r="I113" s="4"/>
      <c r="J113" s="4"/>
      <c r="K113" s="4"/>
      <c r="L113" s="4"/>
      <c r="M113" s="4"/>
      <c r="N113" s="4"/>
      <c r="Q113" s="277" t="s">
        <v>147</v>
      </c>
      <c r="R113" s="278" t="s">
        <v>148</v>
      </c>
      <c r="S113" s="278" t="s">
        <v>149</v>
      </c>
      <c r="T113" s="279" t="s">
        <v>150</v>
      </c>
      <c r="U113" s="4"/>
      <c r="V113" s="4"/>
      <c r="W113" s="467" t="s">
        <v>200</v>
      </c>
      <c r="X113" s="462"/>
      <c r="Y113" s="369">
        <f>W14+W21+W24+W25+W42+W43+W45+W46</f>
        <v>130.15</v>
      </c>
      <c r="Z113" s="369">
        <f>W14+W70+W72+W73+W74+W75+W91+W92+W93+W95+W96+W97+W100+W101</f>
        <v>169.2</v>
      </c>
      <c r="AA113" s="4"/>
      <c r="AB113" s="4"/>
      <c r="AC113" s="4"/>
      <c r="AD113" s="467" t="s">
        <v>200</v>
      </c>
      <c r="AE113" s="462"/>
      <c r="AF113" s="369">
        <f>AD19+AD20+AD21+AD24+AD41+AD48+AD49</f>
        <v>100</v>
      </c>
      <c r="AG113" s="369">
        <f>AD19+AD20+AD21+AD24+AD83+AD84+AD85+AD91+AD98+AD99</f>
        <v>185</v>
      </c>
    </row>
    <row r="114" spans="1:36" ht="13.2" x14ac:dyDescent="0.25">
      <c r="A114" s="4"/>
      <c r="B114" s="367" t="s">
        <v>56</v>
      </c>
      <c r="C114" s="368"/>
      <c r="D114" s="369">
        <f>B25</f>
        <v>20</v>
      </c>
      <c r="E114" s="369">
        <f>B25</f>
        <v>20</v>
      </c>
      <c r="F114" s="4"/>
      <c r="G114" s="4"/>
      <c r="H114" s="4"/>
      <c r="I114" s="4"/>
      <c r="J114" s="4"/>
      <c r="K114" s="4"/>
      <c r="L114" s="4"/>
      <c r="M114" s="4"/>
      <c r="N114" s="4"/>
      <c r="U114" s="4"/>
      <c r="V114" s="4"/>
      <c r="W114" s="467" t="s">
        <v>201</v>
      </c>
      <c r="X114" s="462"/>
      <c r="Y114" s="369">
        <f>W45+W14+W46</f>
        <v>53</v>
      </c>
      <c r="Z114" s="373">
        <f>W100+W101+W14</f>
        <v>53</v>
      </c>
      <c r="AA114" s="4"/>
      <c r="AB114" s="4"/>
      <c r="AC114" s="4"/>
      <c r="AD114" s="467" t="s">
        <v>201</v>
      </c>
      <c r="AE114" s="462"/>
      <c r="AF114" s="369">
        <f>AD48+AD49</f>
        <v>40</v>
      </c>
      <c r="AG114" s="369">
        <f>AD98+AD99</f>
        <v>40</v>
      </c>
      <c r="AH114" s="4"/>
    </row>
    <row r="115" spans="1:36" ht="13.2" x14ac:dyDescent="0.25">
      <c r="A115" s="4"/>
      <c r="B115" s="367" t="s">
        <v>202</v>
      </c>
      <c r="C115" s="368"/>
      <c r="D115" s="369">
        <f>B72+B30+B19+B68+B15+B16</f>
        <v>166.4</v>
      </c>
      <c r="E115" s="369">
        <f>B19+5+B72+B68+B15+B16</f>
        <v>171</v>
      </c>
      <c r="F115" s="4"/>
      <c r="G115" s="4"/>
      <c r="H115" s="4"/>
      <c r="I115" s="4"/>
      <c r="J115" s="4"/>
      <c r="K115" s="4"/>
      <c r="L115" s="4"/>
      <c r="M115" s="4"/>
      <c r="N115" s="4"/>
      <c r="U115" s="4"/>
      <c r="V115" s="4"/>
      <c r="W115" s="467" t="s">
        <v>56</v>
      </c>
      <c r="X115" s="462"/>
      <c r="Y115" s="369">
        <f>W22</f>
        <v>17</v>
      </c>
      <c r="Z115" s="369">
        <f>W71</f>
        <v>25</v>
      </c>
      <c r="AA115" s="4"/>
      <c r="AB115" s="4"/>
      <c r="AC115" s="4"/>
      <c r="AD115" s="467" t="s">
        <v>56</v>
      </c>
      <c r="AE115" s="462"/>
      <c r="AF115" s="369">
        <f>AD18</f>
        <v>25</v>
      </c>
      <c r="AG115" s="369">
        <f>AD18</f>
        <v>25</v>
      </c>
      <c r="AH115" s="4"/>
    </row>
    <row r="116" spans="1:36" ht="13.2" x14ac:dyDescent="0.25">
      <c r="A116" s="4"/>
      <c r="B116" s="372" t="s">
        <v>205</v>
      </c>
      <c r="C116" s="368"/>
      <c r="D116" s="369">
        <f>B72+B19</f>
        <v>120</v>
      </c>
      <c r="E116" s="369">
        <f>B72+B19</f>
        <v>120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66"/>
      <c r="Q116" s="462"/>
      <c r="R116" s="365" t="s">
        <v>194</v>
      </c>
      <c r="S116" s="365" t="s">
        <v>195</v>
      </c>
      <c r="T116" s="4"/>
      <c r="U116" s="4"/>
      <c r="V116" s="4"/>
      <c r="W116" s="467" t="s">
        <v>202</v>
      </c>
      <c r="X116" s="462"/>
      <c r="Y116" s="369">
        <f>W57+W15+35</f>
        <v>155</v>
      </c>
      <c r="Z116" s="369">
        <f>W57+35+W15</f>
        <v>155</v>
      </c>
      <c r="AA116" s="4"/>
      <c r="AB116" s="4"/>
      <c r="AC116" s="4"/>
      <c r="AD116" s="467" t="s">
        <v>202</v>
      </c>
      <c r="AE116" s="462"/>
      <c r="AF116" s="369">
        <f>AD65+AD12+5</f>
        <v>125</v>
      </c>
      <c r="AG116" s="369">
        <f>AD65+AD12+5</f>
        <v>125</v>
      </c>
      <c r="AH116" s="4"/>
    </row>
    <row r="117" spans="1:36" ht="13.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67" t="s">
        <v>196</v>
      </c>
      <c r="Q117" s="462"/>
      <c r="R117" s="369">
        <f>P11+P18+P36+P47+P48+P15</f>
        <v>186.9981401115933</v>
      </c>
      <c r="S117" s="369">
        <f>P11+P18+P86+P97+P100+P96+P15</f>
        <v>223</v>
      </c>
      <c r="T117" s="4"/>
      <c r="U117" s="4"/>
      <c r="V117" s="4"/>
      <c r="W117" s="468" t="s">
        <v>206</v>
      </c>
      <c r="X117" s="462"/>
      <c r="Y117" s="369">
        <f>W57+W15</f>
        <v>120</v>
      </c>
      <c r="Z117" s="369">
        <f>W57+W15</f>
        <v>120</v>
      </c>
      <c r="AA117" s="4"/>
      <c r="AB117" s="4"/>
      <c r="AC117" s="4"/>
      <c r="AD117" s="468" t="s">
        <v>207</v>
      </c>
      <c r="AE117" s="462"/>
      <c r="AF117" s="369">
        <f>AD65+AD12</f>
        <v>120</v>
      </c>
      <c r="AG117" s="369">
        <f>AD65+AD12</f>
        <v>120</v>
      </c>
      <c r="AH117" s="4"/>
    </row>
    <row r="118" spans="1:36" ht="13.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67" t="s">
        <v>198</v>
      </c>
      <c r="Q118" s="462"/>
      <c r="R118" s="369">
        <f>P61</f>
        <v>20</v>
      </c>
      <c r="S118" s="369">
        <f>P61</f>
        <v>20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6" ht="13.2" x14ac:dyDescent="0.25">
      <c r="A119" s="4"/>
      <c r="B119" s="4"/>
      <c r="C119" s="4"/>
      <c r="D119" s="4"/>
      <c r="E119" s="4"/>
      <c r="F119" s="4"/>
      <c r="G119" s="374"/>
      <c r="H119" s="4"/>
      <c r="I119" s="4"/>
      <c r="J119" s="4"/>
      <c r="K119" s="4"/>
      <c r="L119" s="4"/>
      <c r="M119" s="4"/>
      <c r="N119" s="4"/>
      <c r="O119" s="4"/>
      <c r="P119" s="467" t="s">
        <v>199</v>
      </c>
      <c r="Q119" s="462"/>
      <c r="R119" s="369">
        <f>P49+P25</f>
        <v>100</v>
      </c>
      <c r="S119" s="365">
        <v>0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6" ht="14.4" x14ac:dyDescent="0.3">
      <c r="A120" s="4"/>
      <c r="B120" s="4"/>
      <c r="C120" s="4"/>
      <c r="D120" s="4"/>
      <c r="E120" s="4"/>
      <c r="F120" s="4"/>
      <c r="G120" s="374"/>
      <c r="H120" s="4"/>
      <c r="I120" s="4"/>
      <c r="J120" s="375"/>
      <c r="K120" s="375"/>
      <c r="L120" s="375"/>
      <c r="M120" s="375"/>
      <c r="N120" s="4"/>
      <c r="O120" s="4"/>
      <c r="P120" s="467" t="s">
        <v>200</v>
      </c>
      <c r="Q120" s="462"/>
      <c r="R120" s="369">
        <f>P28+P29+P31+P32+P54+P62+P63+P51+P55</f>
        <v>140.85</v>
      </c>
      <c r="S120" s="369">
        <f>P62+P63+P77+P78+P80+P81+P98+P99+P103+P107+P108</f>
        <v>211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4"/>
    </row>
    <row r="121" spans="1:36" ht="14.4" x14ac:dyDescent="0.3">
      <c r="A121" s="4"/>
      <c r="B121" s="376"/>
      <c r="C121" s="376"/>
      <c r="D121" s="377"/>
      <c r="E121" s="377" t="s">
        <v>208</v>
      </c>
      <c r="F121" s="377"/>
      <c r="G121" s="378"/>
      <c r="H121" s="379"/>
      <c r="I121" s="4"/>
      <c r="J121" s="380"/>
      <c r="K121" s="380"/>
      <c r="L121" s="380"/>
      <c r="M121" s="380"/>
      <c r="N121" s="4"/>
      <c r="O121" s="4"/>
      <c r="P121" s="467" t="s">
        <v>201</v>
      </c>
      <c r="Q121" s="462"/>
      <c r="R121" s="369">
        <f>P54+P62+P63+P55</f>
        <v>110</v>
      </c>
      <c r="S121" s="373">
        <f>P107+P108+P62+P63</f>
        <v>110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4.4" x14ac:dyDescent="0.3">
      <c r="A122" s="4"/>
      <c r="B122" s="376"/>
      <c r="C122" s="376"/>
      <c r="D122" s="377"/>
      <c r="E122" s="377"/>
      <c r="F122" s="377"/>
      <c r="G122" s="379"/>
      <c r="H122" s="381"/>
      <c r="I122" s="380"/>
      <c r="J122" s="380"/>
      <c r="K122" s="382"/>
      <c r="L122" s="382"/>
      <c r="M122" s="380"/>
      <c r="N122" s="4"/>
      <c r="O122" s="4"/>
      <c r="P122" s="467" t="s">
        <v>56</v>
      </c>
      <c r="Q122" s="462"/>
      <c r="R122" s="369">
        <f>P44+P30</f>
        <v>133</v>
      </c>
      <c r="S122" s="369">
        <f>P93+P79</f>
        <v>110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4.4" x14ac:dyDescent="0.3">
      <c r="A123" s="4"/>
      <c r="B123" s="376"/>
      <c r="C123" s="376"/>
      <c r="D123" s="376" t="s">
        <v>209</v>
      </c>
      <c r="E123" s="472" t="s">
        <v>210</v>
      </c>
      <c r="F123" s="462"/>
      <c r="G123" s="383" t="s">
        <v>211</v>
      </c>
      <c r="H123" s="376"/>
      <c r="I123" s="380"/>
      <c r="J123" s="380"/>
      <c r="K123" s="16"/>
      <c r="L123" s="4"/>
      <c r="M123" s="4"/>
      <c r="N123" s="4"/>
      <c r="O123" s="4"/>
      <c r="P123" s="467" t="s">
        <v>202</v>
      </c>
      <c r="Q123" s="462"/>
      <c r="R123" s="369">
        <f>P19</f>
        <v>50</v>
      </c>
      <c r="S123" s="369">
        <f>P19</f>
        <v>50</v>
      </c>
      <c r="T123" s="4"/>
      <c r="U123" s="142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4.4" x14ac:dyDescent="0.3">
      <c r="A124" s="384"/>
      <c r="B124" s="385" t="s">
        <v>196</v>
      </c>
      <c r="C124" s="138">
        <f t="shared" ref="C124:D124" si="54">D109+J105+R117+Y110+AF110</f>
        <v>807.18814011159327</v>
      </c>
      <c r="D124" s="138">
        <f t="shared" si="54"/>
        <v>875</v>
      </c>
      <c r="E124" s="471">
        <v>780</v>
      </c>
      <c r="F124" s="462"/>
      <c r="G124" s="386"/>
      <c r="H124" s="386"/>
      <c r="I124" s="380"/>
      <c r="J124" s="380"/>
      <c r="K124" s="4"/>
      <c r="L124" s="4"/>
      <c r="M124" s="4"/>
      <c r="N124" s="285"/>
      <c r="O124" s="4"/>
      <c r="P124" s="468" t="s">
        <v>212</v>
      </c>
      <c r="Q124" s="462"/>
      <c r="R124" s="369">
        <f>P19</f>
        <v>50</v>
      </c>
      <c r="S124" s="369">
        <f>S123</f>
        <v>50</v>
      </c>
      <c r="T124" s="4"/>
      <c r="U124" s="145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4.4" x14ac:dyDescent="0.3">
      <c r="A125" s="384"/>
      <c r="B125" s="385" t="s">
        <v>213</v>
      </c>
      <c r="C125" s="387">
        <f t="shared" ref="C125:D125" si="55">D110+J106+R118+Y111+AF111</f>
        <v>100</v>
      </c>
      <c r="D125" s="387">
        <f t="shared" si="55"/>
        <v>100</v>
      </c>
      <c r="E125" s="469">
        <v>110</v>
      </c>
      <c r="F125" s="462"/>
      <c r="G125" s="386" t="s">
        <v>214</v>
      </c>
      <c r="H125" s="389" t="s">
        <v>214</v>
      </c>
      <c r="I125" s="382"/>
      <c r="J125" s="382"/>
      <c r="K125" s="16"/>
      <c r="L125" s="4"/>
      <c r="M125" s="4"/>
      <c r="N125" s="4"/>
      <c r="O125" s="4"/>
      <c r="P125" s="4"/>
      <c r="Q125" s="4"/>
      <c r="R125" s="4"/>
      <c r="S125" s="4"/>
      <c r="T125" s="4"/>
      <c r="U125" s="316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4.4" x14ac:dyDescent="0.3">
      <c r="A126" s="384"/>
      <c r="B126" s="385" t="s">
        <v>199</v>
      </c>
      <c r="C126" s="138">
        <f t="shared" ref="C126:D126" si="56">D111+J107+R119+Y112+AF112</f>
        <v>465</v>
      </c>
      <c r="D126" s="138">
        <f t="shared" si="56"/>
        <v>0</v>
      </c>
      <c r="E126" s="469">
        <v>180</v>
      </c>
      <c r="F126" s="462"/>
      <c r="G126" s="376"/>
      <c r="H126" s="376"/>
      <c r="I126" s="390"/>
      <c r="J126" s="382"/>
      <c r="K126" s="382"/>
      <c r="L126" s="380"/>
      <c r="M126" s="4"/>
      <c r="N126" s="4"/>
      <c r="O126" s="4"/>
      <c r="P126" s="4"/>
      <c r="Q126" s="4"/>
      <c r="R126" s="4"/>
      <c r="S126" s="4"/>
      <c r="T126" s="4"/>
      <c r="U126" s="316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4.4" x14ac:dyDescent="0.3">
      <c r="A127" s="384"/>
      <c r="B127" s="385" t="s">
        <v>200</v>
      </c>
      <c r="C127" s="387">
        <f t="shared" ref="C127:D127" si="57">D112+J108+R120+Y113+AF113</f>
        <v>616.64</v>
      </c>
      <c r="D127" s="138">
        <f t="shared" si="57"/>
        <v>898.3900000000001</v>
      </c>
      <c r="E127" s="470">
        <v>650</v>
      </c>
      <c r="F127" s="462"/>
      <c r="G127" s="386" t="s">
        <v>215</v>
      </c>
      <c r="H127" s="376"/>
      <c r="I127" s="380"/>
      <c r="J127" s="380"/>
      <c r="K127" s="4"/>
      <c r="L127" s="4"/>
      <c r="M127" s="4"/>
      <c r="N127" s="4"/>
      <c r="O127" s="4"/>
      <c r="P127" s="270"/>
      <c r="Q127" s="142"/>
      <c r="R127" s="142"/>
      <c r="S127" s="142"/>
      <c r="T127" s="142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4.4" x14ac:dyDescent="0.3">
      <c r="A128" s="391"/>
      <c r="B128" s="392" t="s">
        <v>216</v>
      </c>
      <c r="C128" s="138">
        <f t="shared" ref="C128:D128" si="58">D113+J109+R121+Y114+AF114</f>
        <v>316</v>
      </c>
      <c r="D128" s="138">
        <f t="shared" si="58"/>
        <v>316</v>
      </c>
      <c r="E128" s="471">
        <v>250</v>
      </c>
      <c r="F128" s="462"/>
      <c r="G128" s="386"/>
      <c r="H128" s="376"/>
      <c r="I128" s="380"/>
      <c r="J128" s="380"/>
      <c r="K128" s="4"/>
      <c r="L128" s="4"/>
      <c r="M128" s="4"/>
      <c r="N128" s="4"/>
      <c r="O128" s="4"/>
      <c r="P128" s="270"/>
      <c r="Q128" s="142"/>
      <c r="R128" s="142"/>
      <c r="S128" s="142"/>
      <c r="T128" s="142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4.4" x14ac:dyDescent="0.3">
      <c r="A129" s="384"/>
      <c r="B129" s="385" t="s">
        <v>56</v>
      </c>
      <c r="C129" s="138">
        <f t="shared" ref="C129:D129" si="59">D114+J110+R122+Y115+AF115</f>
        <v>229</v>
      </c>
      <c r="D129" s="138">
        <f t="shared" si="59"/>
        <v>214</v>
      </c>
      <c r="E129" s="469">
        <v>150</v>
      </c>
      <c r="F129" s="462"/>
      <c r="G129" s="386"/>
      <c r="H129" s="376"/>
      <c r="I129" s="380"/>
      <c r="J129" s="380"/>
      <c r="K129" s="4"/>
      <c r="L129" s="4"/>
      <c r="M129" s="4"/>
      <c r="N129" s="4"/>
      <c r="O129" s="4"/>
      <c r="P129" s="270"/>
      <c r="Q129" s="142"/>
      <c r="R129" s="316"/>
      <c r="S129" s="316"/>
      <c r="T129" s="316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4.4" x14ac:dyDescent="0.3">
      <c r="A130" s="384"/>
      <c r="B130" s="385" t="s">
        <v>202</v>
      </c>
      <c r="C130" s="138">
        <f t="shared" ref="C130:D130" si="60">D115+J111+R123+Y116+AF116</f>
        <v>546.4</v>
      </c>
      <c r="D130" s="138">
        <f t="shared" si="60"/>
        <v>551</v>
      </c>
      <c r="E130" s="469">
        <v>400</v>
      </c>
      <c r="F130" s="462"/>
      <c r="G130" s="376"/>
      <c r="H130" s="376"/>
      <c r="I130" s="4"/>
      <c r="J130" s="4"/>
      <c r="K130" s="4"/>
      <c r="L130" s="4"/>
      <c r="M130" s="4"/>
      <c r="N130" s="4"/>
      <c r="O130" s="4"/>
      <c r="P130" s="270"/>
      <c r="Q130" s="316"/>
      <c r="R130" s="316"/>
      <c r="S130" s="316"/>
      <c r="T130" s="316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3.2" x14ac:dyDescent="0.25">
      <c r="A131" s="391"/>
      <c r="B131" s="392" t="s">
        <v>217</v>
      </c>
      <c r="C131" s="138">
        <f t="shared" ref="C131:D131" si="61">D116+J112+R124+Y117+AF117</f>
        <v>460</v>
      </c>
      <c r="D131" s="138">
        <f t="shared" si="61"/>
        <v>460</v>
      </c>
      <c r="E131" s="469">
        <v>100</v>
      </c>
      <c r="F131" s="462"/>
      <c r="G131" s="376"/>
      <c r="H131" s="37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3.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3.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3.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3.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3.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3.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3.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3.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3.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3.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3.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3.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3.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3.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3.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3.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3.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3.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3.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3.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3.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3.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3.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3.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3.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3.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3.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3.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3.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3.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3.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3.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3.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3.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3.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3.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3.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3.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3.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3.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3.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3.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3.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3.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3.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3.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3.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3.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3.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3.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3.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3.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3.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3.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3.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3.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3.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3.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3.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3.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3.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3.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3.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3.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3.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3.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3.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3.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3.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3.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3.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3.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3.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3.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3.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3.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3.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3.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3.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3.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3.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3.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3.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3.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3.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3.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3.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3.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3.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3.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3.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3.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3.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3.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3.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3.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3.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3.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3.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3.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3.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3.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3.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3.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3.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3.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3.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3.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3.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3.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3.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3.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3.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3.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3.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3.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3.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3.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3.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3.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3.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3.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3.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3.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3.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3.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3.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3.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3.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3.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3.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3.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3.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3.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3.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3.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3.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3.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3.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3.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3.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3.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3.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3.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3.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3.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3.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3.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3.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3.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3.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3.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3.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3.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3.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3.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3.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3.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3.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3.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3.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3.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3.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3.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3.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3.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3.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3.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3.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3.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3.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3.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3.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3.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3.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3.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3.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3.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3.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3.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3.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3.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3.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3.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3.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3.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3.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3.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3.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3.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3.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3.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3.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3.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3.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3.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3.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3.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3.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3.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3.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3.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3.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3.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3.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3.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3.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3.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3.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3.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3.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3.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3.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3.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3.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3.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3.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3.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3.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3.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3.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3.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3.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3.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3.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3.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3.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3.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3.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3.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3.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3.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3.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3.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3.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3.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3.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3.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3.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3.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3.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3.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3.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3.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3.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3.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3.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3.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3.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3.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3.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3.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3.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3.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3.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3.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3.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3.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3.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3.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3.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3.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3.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3.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3.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3.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3.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3.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3.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3.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3.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3.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3.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3.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3.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3.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3.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3.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3.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3.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3.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3.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3.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3.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3.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3.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3.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3.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3.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3.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3.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3.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3.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3.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3.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3.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3.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3.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3.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3.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3.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3.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3.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3.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3.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3.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3.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3.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3.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3.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3.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3.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3.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3.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3.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3.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3.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3.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3.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3.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3.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3.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3.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3.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3.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3.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3.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3.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3.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3.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3.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3.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3.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3.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3.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3.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3.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3.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3.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3.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3.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3.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3.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3.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3.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3.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3.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3.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3.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3.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3.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3.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3.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3.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3.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3.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3.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3.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3.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3.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3.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3.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3.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3.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3.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3.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3.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3.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3.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3.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3.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3.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3.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3.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3.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3.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3.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3.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3.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3.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3.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3.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3.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3.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3.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3.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3.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3.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3.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3.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3.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3.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3.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3.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3.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3.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3.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3.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3.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3.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3.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3.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3.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3.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3.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3.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3.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3.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3.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3.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3.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3.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3.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3.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3.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3.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3.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3.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3.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3.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3.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3.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3.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3.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3.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3.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3.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3.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3.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3.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3.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3.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3.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3.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3.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3.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3.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3.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3.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3.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3.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3.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3.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3.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3.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3.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3.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3.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3.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3.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3.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3.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3.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3.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3.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3.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3.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3.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3.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3.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3.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3.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3.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3.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3.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3.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3.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3.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3.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3.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3.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3.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3.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3.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3.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3.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3.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3.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3.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3.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3.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3.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3.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3.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3.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3.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3.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3.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3.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3.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3.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3.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3.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3.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3.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3.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3.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3.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3.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3.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3.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3.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3.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3.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3.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3.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3.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3.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3.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3.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3.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3.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3.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3.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3.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3.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3.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3.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3.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3.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3.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3.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3.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3.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3.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3.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3.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3.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3.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3.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3.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3.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3.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3.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3.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3.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3.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3.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3.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3.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3.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3.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3.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3.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ht="13.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spans="1:36" ht="13.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spans="1:36" ht="13.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spans="1:36" ht="13.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spans="1:36" ht="13.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spans="1:36" ht="13.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spans="1:36" ht="13.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spans="1:36" ht="13.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spans="1:36" ht="13.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spans="1:36" ht="13.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spans="1:36" ht="13.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spans="1:36" ht="13.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spans="1:36" ht="13.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spans="1:36" ht="13.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spans="1:36" ht="13.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spans="1:36" ht="13.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spans="1:36" ht="13.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spans="1:36" ht="13.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spans="1:36" ht="13.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spans="1:36" ht="13.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spans="1:36" ht="13.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spans="1:36" ht="13.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spans="1:36" ht="13.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spans="1:36" ht="13.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spans="1:36" ht="13.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spans="1:36" ht="13.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spans="1:36" ht="13.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spans="1:36" ht="13.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spans="1:36" ht="13.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spans="1:36" ht="13.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spans="1:36" ht="13.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spans="1:36" ht="13.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spans="1:36" ht="13.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spans="1:36" ht="13.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spans="1:36" ht="13.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spans="1:36" ht="13.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spans="1:36" ht="13.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spans="1:36" ht="13.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spans="1:36" ht="13.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spans="1:36" ht="13.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spans="1:36" ht="13.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spans="1:36" ht="13.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spans="1:36" ht="13.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spans="1:36" ht="13.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spans="1:36" ht="13.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spans="1:36" ht="13.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spans="1:36" ht="13.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spans="1:36" ht="13.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spans="1:36" ht="13.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spans="1:36" ht="13.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spans="1:36" ht="13.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spans="1:36" ht="13.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spans="1:36" ht="13.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spans="1:36" ht="13.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spans="1:36" ht="13.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spans="1:36" ht="13.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spans="1:36" ht="13.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spans="1:36" ht="13.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spans="1:36" ht="13.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spans="1:36" ht="13.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spans="1:36" ht="13.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spans="1:36" ht="13.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spans="1:36" ht="13.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spans="1:36" ht="13.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spans="1:36" ht="13.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spans="1:36" ht="13.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spans="1:36" ht="13.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spans="1:36" ht="13.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spans="1:36" ht="13.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spans="1:36" ht="13.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spans="1:36" ht="13.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spans="1:36" ht="13.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spans="1:36" ht="13.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spans="1:36" ht="13.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spans="1:36" ht="13.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spans="1:36" ht="13.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spans="1:36" ht="13.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spans="1:36" ht="13.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spans="1:36" ht="13.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spans="1:36" ht="13.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spans="1:36" ht="13.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spans="1:36" ht="13.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spans="1:36" ht="13.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spans="1:36" ht="13.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spans="1:36" ht="13.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spans="1:36" ht="13.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spans="1:36" ht="13.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spans="1:36" ht="13.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spans="1:36" ht="13.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spans="1:36" ht="13.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spans="1:36" ht="13.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spans="1:36" ht="13.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spans="1:36" ht="13.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spans="1:36" ht="13.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spans="1:36" ht="13.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spans="1:36" ht="13.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spans="1:36" ht="13.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spans="1:36" ht="13.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spans="1:36" ht="13.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spans="1:36" ht="13.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spans="1:36" ht="13.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spans="1:36" ht="13.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spans="1:36" ht="13.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spans="1:36" ht="13.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spans="1:36" ht="13.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spans="1:36" ht="13.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spans="1:36" ht="13.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spans="1:36" ht="13.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spans="1:36" ht="13.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spans="1:36" ht="13.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spans="1:36" ht="13.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spans="1:36" ht="13.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spans="1:36" ht="13.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spans="1:36" ht="13.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spans="1:36" ht="13.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spans="1:36" ht="13.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spans="1:36" ht="13.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spans="1:36" ht="13.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spans="1:36" ht="13.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spans="1:36" ht="13.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spans="1:36" ht="13.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spans="1:36" ht="13.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spans="1:36" ht="13.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spans="1:36" ht="13.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spans="1:36" ht="13.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spans="1:36" ht="13.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spans="1:36" ht="13.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spans="1:36" ht="13.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spans="1:36" ht="13.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spans="1:36" ht="13.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spans="1:36" ht="13.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spans="1:36" ht="13.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spans="1:36" ht="13.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spans="1:36" ht="13.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spans="1:36" ht="13.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spans="1:36" ht="13.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spans="1:36" ht="13.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spans="1:36" ht="13.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spans="1:36" ht="13.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spans="1:36" ht="13.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spans="1:36" ht="13.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spans="1:36" ht="13.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spans="1:36" ht="13.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spans="1:36" ht="13.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spans="1:36" ht="13.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spans="1:36" ht="13.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spans="1:36" ht="13.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spans="1:36" ht="13.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spans="1:36" ht="13.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spans="1:36" ht="13.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spans="1:36" ht="13.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spans="1:36" ht="13.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spans="1:36" ht="13.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spans="1:36" ht="13.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spans="1:36" ht="13.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spans="1:36" ht="13.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spans="1:36" ht="13.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spans="1:36" ht="13.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spans="1:36" ht="13.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spans="1:36" ht="13.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spans="1:36" ht="13.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spans="1:36" ht="13.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spans="1:36" ht="13.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spans="1:36" ht="13.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spans="1:36" ht="13.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spans="1:36" ht="13.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spans="1:36" ht="13.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spans="1:36" ht="13.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spans="1:36" ht="13.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spans="1:36" ht="13.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spans="1:36" ht="13.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spans="1:36" ht="13.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spans="1:36" ht="13.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spans="1:36" ht="13.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spans="1:36" ht="13.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spans="1:36" ht="13.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spans="1:36" ht="13.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spans="1:36" ht="13.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spans="1:36" ht="13.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spans="1:36" ht="13.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spans="1:36" ht="13.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spans="1:36" ht="13.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spans="1:36" ht="13.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spans="1:36" ht="13.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spans="1:36" ht="13.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spans="1:36" ht="13.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spans="1:36" ht="13.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spans="1:36" ht="13.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spans="1:36" ht="13.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spans="1:36" ht="13.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spans="1:36" ht="13.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spans="1:36" ht="13.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spans="1:36" ht="13.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spans="1:36" ht="13.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spans="1:36" ht="13.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spans="1:36" ht="13.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spans="1:36" ht="13.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spans="1:36" ht="13.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spans="1:36" ht="13.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spans="1:36" ht="13.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spans="1:36" ht="13.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spans="1:36" ht="13.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spans="1:36" ht="13.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spans="1:36" ht="13.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spans="1:36" ht="13.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spans="1:36" ht="13.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spans="1:36" ht="13.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spans="1:36" ht="13.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spans="1:36" ht="13.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spans="1:36" ht="13.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spans="1:36" ht="13.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spans="1:36" ht="13.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spans="1:36" ht="13.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spans="1:36" ht="13.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spans="1:36" ht="13.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spans="1:36" ht="13.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spans="1:36" ht="13.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spans="1:36" ht="13.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spans="1:36" ht="13.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spans="1:36" ht="13.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spans="1:36" ht="13.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spans="1:36" ht="13.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spans="1:36" ht="13.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spans="1:36" ht="13.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spans="1:36" ht="13.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spans="1:36" ht="13.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spans="1:36" ht="13.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spans="1:36" ht="13.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spans="1:36" ht="13.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spans="1:36" ht="13.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spans="1:36" ht="13.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spans="1:36" ht="13.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spans="1:36" ht="13.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spans="1:36" ht="13.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spans="1:36" ht="13.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spans="1:36" ht="13.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spans="1:36" ht="13.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spans="1:36" ht="13.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spans="1:36" ht="13.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spans="1:36" ht="13.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spans="1:36" ht="13.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spans="1:36" ht="13.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spans="1:36" ht="13.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spans="1:36" ht="13.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spans="1:36" ht="13.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spans="1:36" ht="13.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spans="1:36" ht="13.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spans="1:36" ht="13.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spans="1:36" ht="13.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spans="1:36" ht="13.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spans="1:36" ht="13.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spans="1:36" ht="13.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spans="1:36" ht="13.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spans="1:36" ht="13.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spans="1:36" ht="13.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spans="1:36" ht="13.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spans="1:36" ht="13.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spans="1:36" ht="13.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spans="1:36" ht="13.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spans="1:36" ht="13.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spans="1:36" ht="13.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spans="1:36" ht="13.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spans="1:36" ht="13.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spans="1:36" ht="13.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spans="1:36" ht="13.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spans="1:36" ht="13.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spans="1:36" ht="13.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spans="1:36" ht="13.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spans="1:36" ht="13.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spans="1:36" ht="13.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spans="1:36" ht="13.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spans="1:36" ht="13.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spans="1:36" ht="13.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spans="1:36" ht="13.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spans="1:36" ht="13.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spans="1:36" ht="13.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spans="1:36" ht="13.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spans="1:36" ht="13.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spans="1:36" ht="13.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spans="1:36" ht="13.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spans="1:36" ht="13.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spans="1:36" ht="13.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spans="1:36" ht="13.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spans="1:36" ht="13.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spans="1:36" ht="13.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spans="1:36" ht="13.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spans="1:36" ht="13.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spans="1:36" ht="13.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spans="1:36" ht="13.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spans="1:36" ht="13.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spans="1:36" ht="13.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spans="1:36" ht="13.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spans="1:36" ht="13.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spans="1:36" ht="13.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spans="1:36" ht="13.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spans="1:36" ht="13.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spans="1:36" ht="13.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spans="1:36" ht="13.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spans="1:36" ht="13.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spans="1:36" ht="13.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spans="1:36" ht="13.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spans="1:36" ht="13.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spans="1:36" ht="13.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spans="1:36" ht="13.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  <row r="980" spans="1:36" ht="13.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</row>
    <row r="981" spans="1:36" ht="13.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</row>
    <row r="982" spans="1:36" ht="13.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</row>
    <row r="983" spans="1:36" ht="13.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</row>
    <row r="984" spans="1:36" ht="13.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</row>
    <row r="985" spans="1:36" ht="13.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</row>
    <row r="986" spans="1:36" ht="13.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</row>
    <row r="987" spans="1:36" ht="13.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</row>
    <row r="988" spans="1:36" ht="13.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</row>
    <row r="989" spans="1:36" ht="13.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</row>
    <row r="990" spans="1:36" ht="13.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</row>
    <row r="991" spans="1:36" ht="13.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</row>
    <row r="992" spans="1:36" ht="13.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</row>
    <row r="993" spans="1:36" ht="13.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</row>
    <row r="994" spans="1:36" ht="13.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</row>
    <row r="995" spans="1:36" ht="13.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</row>
    <row r="996" spans="1:36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</row>
    <row r="997" spans="1:36" ht="13.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B997" s="4"/>
      <c r="AC997" s="4"/>
      <c r="AD997" s="4"/>
      <c r="AE997" s="4"/>
      <c r="AF997" s="4"/>
      <c r="AG997" s="4"/>
      <c r="AH997" s="4"/>
      <c r="AI997" s="4"/>
      <c r="AJ997" s="4"/>
    </row>
    <row r="998" spans="1:36" ht="13.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B998" s="4"/>
      <c r="AC998" s="4"/>
      <c r="AD998" s="4"/>
      <c r="AE998" s="4"/>
      <c r="AF998" s="4"/>
      <c r="AG998" s="4"/>
      <c r="AH998" s="4"/>
      <c r="AI998" s="4"/>
      <c r="AJ998" s="4"/>
    </row>
    <row r="999" spans="1:36" ht="13.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B999" s="4"/>
      <c r="AC999" s="4"/>
      <c r="AD999" s="4"/>
      <c r="AE999" s="4"/>
      <c r="AF999" s="4"/>
      <c r="AG999" s="4"/>
      <c r="AH999" s="4"/>
      <c r="AI999" s="4"/>
      <c r="AJ999" s="4"/>
    </row>
    <row r="1000" spans="1:36" ht="13.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B1000" s="4"/>
      <c r="AC1000" s="4"/>
      <c r="AD1000" s="4"/>
      <c r="AE1000" s="4"/>
      <c r="AF1000" s="4"/>
      <c r="AG1000" s="4"/>
      <c r="AH1000" s="4"/>
      <c r="AI1000" s="4"/>
      <c r="AJ1000" s="4"/>
    </row>
    <row r="1001" spans="1:36" ht="13.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B1001" s="4"/>
      <c r="AC1001" s="4"/>
      <c r="AD1001" s="4"/>
      <c r="AE1001" s="4"/>
      <c r="AF1001" s="4"/>
      <c r="AG1001" s="4"/>
      <c r="AH1001" s="4"/>
      <c r="AI1001" s="4"/>
      <c r="AJ1001" s="4"/>
    </row>
    <row r="1002" spans="1:36" ht="13.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B1002" s="4"/>
      <c r="AC1002" s="4"/>
      <c r="AD1002" s="4"/>
      <c r="AE1002" s="4"/>
      <c r="AF1002" s="4"/>
      <c r="AG1002" s="4"/>
      <c r="AH1002" s="4"/>
      <c r="AI1002" s="4"/>
      <c r="AJ1002" s="4"/>
    </row>
    <row r="1003" spans="1:36" ht="13.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B1003" s="4"/>
      <c r="AC1003" s="4"/>
      <c r="AD1003" s="4"/>
      <c r="AE1003" s="4"/>
      <c r="AF1003" s="4"/>
      <c r="AG1003" s="4"/>
      <c r="AH1003" s="4"/>
      <c r="AI1003" s="4"/>
      <c r="AJ1003" s="4"/>
    </row>
    <row r="1004" spans="1:36" ht="13.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B1004" s="4"/>
      <c r="AC1004" s="4"/>
      <c r="AD1004" s="4"/>
      <c r="AE1004" s="4"/>
      <c r="AF1004" s="4"/>
      <c r="AG1004" s="4"/>
      <c r="AH1004" s="4"/>
      <c r="AI1004" s="4"/>
      <c r="AJ1004" s="4"/>
    </row>
    <row r="1005" spans="1:36" ht="13.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B1005" s="4"/>
      <c r="AC1005" s="4"/>
      <c r="AD1005" s="4"/>
      <c r="AE1005" s="4"/>
      <c r="AF1005" s="4"/>
      <c r="AG1005" s="4"/>
      <c r="AH1005" s="4"/>
      <c r="AI1005" s="4"/>
      <c r="AJ1005" s="4"/>
    </row>
    <row r="1006" spans="1:36" ht="13.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B1006" s="4"/>
      <c r="AC1006" s="4"/>
      <c r="AD1006" s="4"/>
      <c r="AE1006" s="4"/>
      <c r="AF1006" s="4"/>
      <c r="AG1006" s="4"/>
      <c r="AH1006" s="4"/>
      <c r="AI1006" s="4"/>
      <c r="AJ1006" s="4"/>
    </row>
    <row r="1007" spans="1:36" ht="13.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AB1007" s="4"/>
      <c r="AC1007" s="4"/>
      <c r="AD1007" s="4"/>
      <c r="AE1007" s="4"/>
      <c r="AF1007" s="4"/>
      <c r="AG1007" s="4"/>
      <c r="AH1007" s="4"/>
      <c r="AI1007" s="4"/>
      <c r="AJ1007" s="4"/>
    </row>
    <row r="1008" spans="1:36" ht="13.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AB1008" s="4"/>
      <c r="AC1008" s="4"/>
      <c r="AD1008" s="4"/>
      <c r="AE1008" s="4"/>
      <c r="AF1008" s="4"/>
      <c r="AG1008" s="4"/>
      <c r="AH1008" s="4"/>
      <c r="AI1008" s="4"/>
      <c r="AJ1008" s="4"/>
    </row>
    <row r="1009" spans="1:36" ht="13.2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AB1009" s="4"/>
      <c r="AC1009" s="4"/>
      <c r="AD1009" s="4"/>
      <c r="AE1009" s="4"/>
      <c r="AF1009" s="4"/>
      <c r="AG1009" s="4"/>
      <c r="AH1009" s="4"/>
      <c r="AI1009" s="4"/>
      <c r="AJ1009" s="4"/>
    </row>
    <row r="1010" spans="1:36" ht="13.2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AB1010" s="4"/>
      <c r="AC1010" s="4"/>
      <c r="AD1010" s="4"/>
      <c r="AE1010" s="4"/>
      <c r="AF1010" s="4"/>
      <c r="AG1010" s="4"/>
      <c r="AH1010" s="4"/>
      <c r="AI1010" s="4"/>
      <c r="AJ1010" s="4"/>
    </row>
    <row r="1011" spans="1:36" ht="13.2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AB1011" s="4"/>
      <c r="AC1011" s="4"/>
      <c r="AD1011" s="4"/>
      <c r="AE1011" s="4"/>
      <c r="AF1011" s="4"/>
      <c r="AG1011" s="4"/>
      <c r="AH1011" s="4"/>
      <c r="AI1011" s="4"/>
      <c r="AJ1011" s="4"/>
    </row>
    <row r="1012" spans="1:36" ht="13.2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AB1012" s="4"/>
      <c r="AC1012" s="4"/>
      <c r="AD1012" s="4"/>
      <c r="AE1012" s="4"/>
      <c r="AF1012" s="4"/>
      <c r="AG1012" s="4"/>
      <c r="AH1012" s="4"/>
      <c r="AI1012" s="4"/>
      <c r="AJ1012" s="4"/>
    </row>
    <row r="1013" spans="1:36" ht="13.2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AB1013" s="4"/>
      <c r="AC1013" s="4"/>
      <c r="AD1013" s="4"/>
      <c r="AE1013" s="4"/>
      <c r="AF1013" s="4"/>
      <c r="AG1013" s="4"/>
      <c r="AH1013" s="4"/>
      <c r="AI1013" s="4"/>
      <c r="AJ1013" s="4"/>
    </row>
    <row r="1014" spans="1:36" ht="13.2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AC1014" s="4"/>
      <c r="AD1014" s="4"/>
      <c r="AE1014" s="4"/>
      <c r="AF1014" s="4"/>
      <c r="AG1014" s="4"/>
      <c r="AH1014" s="4"/>
      <c r="AI1014" s="4"/>
      <c r="AJ1014" s="4"/>
    </row>
    <row r="1015" spans="1:36" ht="13.2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AC1015" s="4"/>
      <c r="AD1015" s="4"/>
      <c r="AE1015" s="4"/>
      <c r="AF1015" s="4"/>
      <c r="AG1015" s="4"/>
      <c r="AH1015" s="4"/>
      <c r="AI1015" s="4"/>
      <c r="AJ1015" s="4"/>
    </row>
    <row r="1016" spans="1:36" ht="13.2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AC1016" s="4"/>
      <c r="AD1016" s="4"/>
      <c r="AE1016" s="4"/>
      <c r="AF1016" s="4"/>
      <c r="AG1016" s="4"/>
      <c r="AH1016" s="4"/>
      <c r="AI1016" s="4"/>
      <c r="AJ1016" s="4"/>
    </row>
    <row r="1017" spans="1:36" ht="13.2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AH1017" s="4"/>
      <c r="AI1017" s="4"/>
      <c r="AJ1017" s="4"/>
    </row>
    <row r="1018" spans="1:36" ht="13.2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AH1018" s="4"/>
      <c r="AI1018" s="4"/>
      <c r="AJ1018" s="4"/>
    </row>
    <row r="1019" spans="1:36" ht="13.2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AH1019" s="4"/>
      <c r="AI1019" s="4"/>
      <c r="AJ1019" s="4"/>
    </row>
    <row r="1020" spans="1:36" ht="13.2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AH1020" s="4"/>
      <c r="AI1020" s="4"/>
      <c r="AJ1020" s="4"/>
    </row>
    <row r="1021" spans="1:36" ht="13.2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AH1021" s="4"/>
      <c r="AI1021" s="4"/>
      <c r="AJ1021" s="4"/>
    </row>
    <row r="1022" spans="1:36" ht="13.2" x14ac:dyDescent="0.25">
      <c r="A1022" s="4"/>
      <c r="B1022" s="4"/>
      <c r="C1022" s="4"/>
      <c r="D1022" s="4"/>
      <c r="E1022" s="4"/>
      <c r="F1022" s="4"/>
      <c r="G1022" s="4"/>
      <c r="H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AH1022" s="4"/>
      <c r="AI1022" s="4"/>
      <c r="AJ1022" s="4"/>
    </row>
    <row r="1023" spans="1:36" ht="13.2" x14ac:dyDescent="0.25">
      <c r="A1023" s="4"/>
      <c r="B1023" s="4"/>
      <c r="C1023" s="4"/>
      <c r="D1023" s="4"/>
      <c r="E1023" s="4"/>
      <c r="F1023" s="4"/>
      <c r="G1023" s="4"/>
      <c r="H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AH1023" s="4"/>
      <c r="AI1023" s="4"/>
      <c r="AJ1023" s="4"/>
    </row>
    <row r="1024" spans="1:36" ht="13.2" x14ac:dyDescent="0.25">
      <c r="A1024" s="4"/>
      <c r="B1024" s="4"/>
      <c r="C1024" s="4"/>
      <c r="D1024" s="4"/>
      <c r="E1024" s="4"/>
      <c r="F1024" s="4"/>
      <c r="G1024" s="4"/>
      <c r="H1024" s="4"/>
      <c r="M1024" s="4"/>
      <c r="N1024" s="4"/>
      <c r="O1024" s="4"/>
      <c r="P1024" s="4"/>
      <c r="Q1024" s="4"/>
      <c r="R1024" s="4"/>
      <c r="S1024" s="4"/>
      <c r="T1024" s="4"/>
      <c r="U1024" s="4"/>
      <c r="AH1024" s="4"/>
      <c r="AI1024" s="4"/>
      <c r="AJ1024" s="4"/>
    </row>
    <row r="1025" spans="1:36" ht="13.2" x14ac:dyDescent="0.25">
      <c r="A1025" s="4"/>
      <c r="B1025" s="4"/>
      <c r="C1025" s="4"/>
      <c r="D1025" s="4"/>
      <c r="E1025" s="4"/>
      <c r="F1025" s="4"/>
      <c r="G1025" s="4"/>
      <c r="H1025" s="4"/>
      <c r="N1025" s="4"/>
      <c r="O1025" s="4"/>
      <c r="P1025" s="4"/>
      <c r="Q1025" s="4"/>
      <c r="R1025" s="4"/>
      <c r="S1025" s="4"/>
      <c r="T1025" s="4"/>
      <c r="U1025" s="4"/>
      <c r="AH1025" s="4"/>
      <c r="AI1025" s="4"/>
      <c r="AJ1025" s="4"/>
    </row>
    <row r="1026" spans="1:36" ht="13.2" x14ac:dyDescent="0.25">
      <c r="A1026" s="4"/>
      <c r="B1026" s="4"/>
      <c r="C1026" s="4"/>
      <c r="D1026" s="4"/>
      <c r="E1026" s="4"/>
      <c r="F1026" s="4"/>
      <c r="G1026" s="4"/>
      <c r="N1026" s="4"/>
      <c r="O1026" s="4"/>
      <c r="P1026" s="4"/>
      <c r="Q1026" s="4"/>
      <c r="R1026" s="4"/>
      <c r="S1026" s="4"/>
      <c r="T1026" s="4"/>
      <c r="U1026" s="4"/>
      <c r="AH1026" s="4"/>
      <c r="AI1026" s="4"/>
      <c r="AJ1026" s="4"/>
    </row>
    <row r="1027" spans="1:36" ht="13.2" x14ac:dyDescent="0.25">
      <c r="A1027" s="4"/>
      <c r="B1027" s="4"/>
      <c r="C1027" s="4"/>
      <c r="D1027" s="4"/>
      <c r="E1027" s="4"/>
      <c r="F1027" s="4"/>
      <c r="G1027" s="4"/>
      <c r="N1027" s="4"/>
      <c r="O1027" s="4"/>
      <c r="P1027" s="4"/>
      <c r="Q1027" s="4"/>
      <c r="R1027" s="4"/>
      <c r="S1027" s="4"/>
      <c r="T1027" s="4"/>
      <c r="U1027" s="4"/>
      <c r="AH1027" s="4"/>
      <c r="AI1027" s="4"/>
      <c r="AJ1027" s="4"/>
    </row>
    <row r="1028" spans="1:36" ht="13.2" x14ac:dyDescent="0.25">
      <c r="A1028" s="4"/>
      <c r="B1028" s="4"/>
      <c r="C1028" s="4"/>
      <c r="D1028" s="4"/>
      <c r="E1028" s="4"/>
      <c r="F1028" s="4"/>
      <c r="G1028" s="4"/>
      <c r="N1028" s="4"/>
      <c r="O1028" s="4"/>
      <c r="P1028" s="4"/>
      <c r="Q1028" s="4"/>
      <c r="R1028" s="4"/>
      <c r="S1028" s="4"/>
      <c r="T1028" s="4"/>
      <c r="U1028" s="4"/>
      <c r="AI1028" s="4"/>
      <c r="AJ1028" s="4"/>
    </row>
    <row r="1029" spans="1:36" ht="13.2" x14ac:dyDescent="0.25">
      <c r="A1029" s="4"/>
      <c r="B1029" s="4"/>
      <c r="C1029" s="4"/>
      <c r="D1029" s="4"/>
      <c r="E1029" s="4"/>
      <c r="F1029" s="4"/>
      <c r="G1029" s="4"/>
      <c r="N1029" s="4"/>
      <c r="O1029" s="4"/>
      <c r="P1029" s="4"/>
      <c r="Q1029" s="4"/>
      <c r="R1029" s="4"/>
      <c r="S1029" s="4"/>
      <c r="T1029" s="4"/>
      <c r="U1029" s="4"/>
      <c r="AI1029" s="4"/>
      <c r="AJ1029" s="4"/>
    </row>
    <row r="1030" spans="1:36" ht="13.2" x14ac:dyDescent="0.25">
      <c r="A1030" s="4"/>
      <c r="B1030" s="4"/>
      <c r="C1030" s="4"/>
      <c r="D1030" s="4"/>
      <c r="E1030" s="4"/>
      <c r="F1030" s="4"/>
      <c r="G1030" s="4"/>
      <c r="N1030" s="4"/>
      <c r="O1030" s="4"/>
      <c r="P1030" s="4"/>
      <c r="Q1030" s="4"/>
      <c r="R1030" s="4"/>
      <c r="S1030" s="4"/>
      <c r="T1030" s="4"/>
      <c r="U1030" s="4"/>
      <c r="AI1030" s="4"/>
      <c r="AJ1030" s="4"/>
    </row>
    <row r="1031" spans="1:36" ht="13.2" x14ac:dyDescent="0.25">
      <c r="A1031" s="4"/>
      <c r="B1031" s="4"/>
      <c r="C1031" s="4"/>
      <c r="D1031" s="4"/>
      <c r="E1031" s="4"/>
      <c r="F1031" s="4"/>
      <c r="G1031" s="4"/>
      <c r="N1031" s="4"/>
      <c r="O1031" s="4"/>
      <c r="P1031" s="4"/>
      <c r="Q1031" s="4"/>
      <c r="R1031" s="4"/>
      <c r="S1031" s="4"/>
      <c r="T1031" s="4"/>
      <c r="U1031" s="4"/>
      <c r="AI1031" s="4"/>
      <c r="AJ1031" s="4"/>
    </row>
    <row r="1032" spans="1:36" ht="13.2" x14ac:dyDescent="0.25">
      <c r="A1032" s="4"/>
      <c r="B1032" s="4"/>
      <c r="C1032" s="4"/>
      <c r="D1032" s="4"/>
      <c r="E1032" s="4"/>
      <c r="F1032" s="4"/>
      <c r="G1032" s="4"/>
      <c r="N1032" s="4"/>
      <c r="O1032" s="4"/>
      <c r="P1032" s="4"/>
      <c r="Q1032" s="4"/>
      <c r="R1032" s="4"/>
      <c r="S1032" s="4"/>
      <c r="T1032" s="4"/>
      <c r="U1032" s="4"/>
      <c r="AI1032" s="4"/>
      <c r="AJ1032" s="4"/>
    </row>
    <row r="1033" spans="1:36" ht="13.2" x14ac:dyDescent="0.25">
      <c r="A1033" s="4"/>
      <c r="B1033" s="4"/>
      <c r="C1033" s="4"/>
      <c r="D1033" s="4"/>
      <c r="G1033" s="4"/>
      <c r="N1033" s="4"/>
      <c r="O1033" s="4"/>
      <c r="P1033" s="4"/>
      <c r="Q1033" s="4"/>
      <c r="R1033" s="4"/>
      <c r="S1033" s="4"/>
      <c r="T1033" s="4"/>
      <c r="U1033" s="4"/>
      <c r="AI1033" s="4"/>
      <c r="AJ1033" s="4"/>
    </row>
    <row r="1034" spans="1:36" ht="13.2" x14ac:dyDescent="0.25">
      <c r="A1034" s="4"/>
      <c r="B1034" s="4"/>
      <c r="C1034" s="4"/>
      <c r="D1034" s="4"/>
      <c r="G1034" s="4"/>
      <c r="N1034" s="4"/>
      <c r="O1034" s="4"/>
      <c r="P1034" s="4"/>
      <c r="Q1034" s="4"/>
      <c r="R1034" s="4"/>
      <c r="S1034" s="4"/>
      <c r="T1034" s="4"/>
      <c r="U1034" s="4"/>
      <c r="AI1034" s="4"/>
      <c r="AJ1034" s="4"/>
    </row>
    <row r="1035" spans="1:36" ht="13.2" x14ac:dyDescent="0.25">
      <c r="G1035" s="4"/>
      <c r="N1035" s="4"/>
      <c r="O1035" s="4"/>
      <c r="P1035" s="4"/>
      <c r="Q1035" s="4"/>
      <c r="R1035" s="4"/>
      <c r="S1035" s="4"/>
      <c r="T1035" s="4"/>
      <c r="U1035" s="4"/>
      <c r="AI1035" s="4"/>
      <c r="AJ1035" s="4"/>
    </row>
    <row r="1036" spans="1:36" ht="13.2" x14ac:dyDescent="0.25">
      <c r="G1036" s="4"/>
      <c r="N1036" s="4"/>
      <c r="O1036" s="4"/>
      <c r="P1036" s="4"/>
      <c r="Q1036" s="4"/>
      <c r="R1036" s="4"/>
      <c r="S1036" s="4"/>
      <c r="T1036" s="4"/>
      <c r="U1036" s="4"/>
      <c r="AI1036" s="4"/>
      <c r="AJ1036" s="4"/>
    </row>
    <row r="1037" spans="1:36" ht="13.2" x14ac:dyDescent="0.25">
      <c r="G1037" s="4"/>
      <c r="N1037" s="4"/>
      <c r="O1037" s="4"/>
      <c r="P1037" s="4"/>
      <c r="Q1037" s="4"/>
      <c r="R1037" s="4"/>
      <c r="S1037" s="4"/>
      <c r="T1037" s="4"/>
      <c r="U1037" s="4"/>
      <c r="AI1037" s="4"/>
      <c r="AJ1037" s="4"/>
    </row>
    <row r="1038" spans="1:36" ht="13.2" x14ac:dyDescent="0.25">
      <c r="G1038" s="4"/>
      <c r="N1038" s="4"/>
      <c r="O1038" s="4"/>
      <c r="P1038" s="4"/>
      <c r="Q1038" s="4"/>
      <c r="R1038" s="4"/>
      <c r="S1038" s="4"/>
      <c r="T1038" s="4"/>
      <c r="U1038" s="4"/>
      <c r="AI1038" s="4"/>
      <c r="AJ1038" s="4"/>
    </row>
    <row r="1039" spans="1:36" ht="13.2" x14ac:dyDescent="0.25">
      <c r="G1039" s="4"/>
      <c r="N1039" s="4"/>
      <c r="O1039" s="4"/>
      <c r="P1039" s="4"/>
      <c r="Q1039" s="4"/>
      <c r="R1039" s="4"/>
      <c r="S1039" s="4"/>
      <c r="T1039" s="4"/>
      <c r="U1039" s="4"/>
      <c r="AI1039" s="4"/>
      <c r="AJ1039" s="4"/>
    </row>
    <row r="1040" spans="1:36" ht="13.2" x14ac:dyDescent="0.25">
      <c r="G1040" s="4"/>
      <c r="N1040" s="4"/>
      <c r="O1040" s="4"/>
      <c r="P1040" s="4"/>
      <c r="Q1040" s="4"/>
      <c r="R1040" s="4"/>
      <c r="S1040" s="4"/>
      <c r="T1040" s="4"/>
      <c r="U1040" s="4"/>
      <c r="AI1040" s="4"/>
      <c r="AJ1040" s="4"/>
    </row>
    <row r="1041" spans="7:36" ht="13.2" x14ac:dyDescent="0.25">
      <c r="G1041" s="4"/>
      <c r="N1041" s="4"/>
      <c r="O1041" s="4"/>
      <c r="P1041" s="4"/>
      <c r="Q1041" s="4"/>
      <c r="R1041" s="4"/>
      <c r="S1041" s="4"/>
      <c r="T1041" s="4"/>
      <c r="U1041" s="4"/>
      <c r="AI1041" s="4"/>
      <c r="AJ1041" s="4"/>
    </row>
    <row r="1042" spans="7:36" ht="13.2" x14ac:dyDescent="0.25">
      <c r="G1042" s="4"/>
      <c r="N1042" s="4"/>
      <c r="O1042" s="4"/>
      <c r="P1042" s="4"/>
      <c r="Q1042" s="4"/>
      <c r="R1042" s="4"/>
      <c r="S1042" s="4"/>
      <c r="T1042" s="4"/>
      <c r="U1042" s="4"/>
      <c r="AI1042" s="4"/>
      <c r="AJ1042" s="4"/>
    </row>
    <row r="1043" spans="7:36" ht="13.2" x14ac:dyDescent="0.25">
      <c r="G1043" s="4"/>
      <c r="N1043" s="4"/>
      <c r="O1043" s="4"/>
      <c r="P1043" s="4"/>
      <c r="Q1043" s="4"/>
      <c r="R1043" s="4"/>
      <c r="S1043" s="4"/>
      <c r="T1043" s="4"/>
      <c r="U1043" s="4"/>
      <c r="AI1043" s="4"/>
      <c r="AJ1043" s="4"/>
    </row>
    <row r="1044" spans="7:36" ht="13.2" x14ac:dyDescent="0.25">
      <c r="G1044" s="4"/>
      <c r="N1044" s="4"/>
      <c r="O1044" s="4"/>
      <c r="P1044" s="4"/>
      <c r="Q1044" s="4"/>
      <c r="R1044" s="4"/>
      <c r="S1044" s="4"/>
      <c r="T1044" s="4"/>
      <c r="U1044" s="4"/>
      <c r="AI1044" s="4"/>
      <c r="AJ1044" s="4"/>
    </row>
    <row r="1045" spans="7:36" ht="13.2" x14ac:dyDescent="0.25">
      <c r="G1045" s="4"/>
      <c r="N1045" s="4"/>
      <c r="O1045" s="4"/>
      <c r="P1045" s="4"/>
      <c r="Q1045" s="4"/>
      <c r="R1045" s="4"/>
      <c r="S1045" s="4"/>
      <c r="T1045" s="4"/>
      <c r="U1045" s="4"/>
      <c r="AI1045" s="4"/>
      <c r="AJ1045" s="4"/>
    </row>
    <row r="1046" spans="7:36" ht="13.2" x14ac:dyDescent="0.25">
      <c r="G1046" s="4"/>
      <c r="N1046" s="4"/>
      <c r="O1046" s="4"/>
      <c r="P1046" s="4"/>
      <c r="Q1046" s="4"/>
      <c r="R1046" s="4"/>
      <c r="S1046" s="4"/>
      <c r="T1046" s="4"/>
      <c r="U1046" s="4"/>
      <c r="AI1046" s="4"/>
      <c r="AJ1046" s="4"/>
    </row>
    <row r="1047" spans="7:36" ht="13.2" x14ac:dyDescent="0.25">
      <c r="G1047" s="4"/>
      <c r="N1047" s="4"/>
      <c r="O1047" s="4"/>
      <c r="P1047" s="4"/>
      <c r="Q1047" s="4"/>
      <c r="R1047" s="4"/>
      <c r="S1047" s="4"/>
      <c r="T1047" s="4"/>
      <c r="U1047" s="4"/>
      <c r="AI1047" s="4"/>
      <c r="AJ1047" s="4"/>
    </row>
    <row r="1048" spans="7:36" ht="13.2" x14ac:dyDescent="0.25">
      <c r="G1048" s="4"/>
      <c r="N1048" s="4"/>
      <c r="O1048" s="4"/>
      <c r="P1048" s="4"/>
      <c r="Q1048" s="4"/>
      <c r="R1048" s="4"/>
      <c r="S1048" s="4"/>
      <c r="T1048" s="4"/>
      <c r="U1048" s="4"/>
      <c r="AI1048" s="4"/>
      <c r="AJ1048" s="4"/>
    </row>
    <row r="1049" spans="7:36" ht="13.2" x14ac:dyDescent="0.25">
      <c r="G1049" s="4"/>
      <c r="N1049" s="4"/>
      <c r="O1049" s="4"/>
      <c r="P1049" s="4"/>
      <c r="Q1049" s="4"/>
      <c r="R1049" s="4"/>
      <c r="S1049" s="4"/>
      <c r="T1049" s="4"/>
      <c r="U1049" s="4"/>
      <c r="AI1049" s="4"/>
      <c r="AJ1049" s="4"/>
    </row>
    <row r="1050" spans="7:36" ht="13.2" x14ac:dyDescent="0.25">
      <c r="G1050" s="4"/>
      <c r="N1050" s="4"/>
      <c r="O1050" s="4"/>
      <c r="P1050" s="4"/>
      <c r="Q1050" s="4"/>
      <c r="R1050" s="4"/>
      <c r="S1050" s="4"/>
      <c r="T1050" s="4"/>
      <c r="U1050" s="4"/>
      <c r="AI1050" s="4"/>
      <c r="AJ1050" s="4"/>
    </row>
    <row r="1051" spans="7:36" ht="13.2" x14ac:dyDescent="0.25">
      <c r="G1051" s="4"/>
      <c r="N1051" s="4"/>
      <c r="O1051" s="4"/>
      <c r="P1051" s="4"/>
      <c r="Q1051" s="4"/>
      <c r="R1051" s="4"/>
      <c r="S1051" s="4"/>
      <c r="T1051" s="4"/>
      <c r="U1051" s="4"/>
      <c r="AI1051" s="4"/>
      <c r="AJ1051" s="4"/>
    </row>
    <row r="1052" spans="7:36" ht="13.2" x14ac:dyDescent="0.25">
      <c r="G1052" s="4"/>
      <c r="N1052" s="4"/>
      <c r="O1052" s="4"/>
      <c r="P1052" s="4"/>
      <c r="Q1052" s="4"/>
      <c r="R1052" s="4"/>
      <c r="S1052" s="4"/>
      <c r="T1052" s="4"/>
      <c r="U1052" s="4"/>
      <c r="AI1052" s="4"/>
      <c r="AJ1052" s="4"/>
    </row>
    <row r="1053" spans="7:36" ht="13.2" x14ac:dyDescent="0.25">
      <c r="G1053" s="4"/>
      <c r="N1053" s="4"/>
      <c r="O1053" s="4"/>
      <c r="U1053" s="4"/>
      <c r="AI1053" s="4"/>
      <c r="AJ1053" s="4"/>
    </row>
    <row r="1054" spans="7:36" ht="13.2" x14ac:dyDescent="0.25">
      <c r="G1054" s="4"/>
      <c r="N1054" s="4"/>
      <c r="O1054" s="4"/>
      <c r="U1054" s="4"/>
      <c r="AI1054" s="4"/>
      <c r="AJ1054" s="4"/>
    </row>
    <row r="1055" spans="7:36" ht="13.2" x14ac:dyDescent="0.25">
      <c r="G1055" s="4"/>
      <c r="N1055" s="4"/>
      <c r="U1055" s="4"/>
      <c r="AI1055" s="4"/>
      <c r="AJ1055" s="4"/>
    </row>
    <row r="1056" spans="7:36" ht="13.2" x14ac:dyDescent="0.25">
      <c r="G1056" s="4"/>
      <c r="N1056" s="4"/>
      <c r="U1056" s="4"/>
      <c r="AI1056" s="4"/>
      <c r="AJ1056" s="4"/>
    </row>
    <row r="1057" spans="7:36" ht="13.2" x14ac:dyDescent="0.25">
      <c r="G1057" s="4"/>
      <c r="N1057" s="4"/>
      <c r="U1057" s="4"/>
      <c r="AI1057" s="4"/>
      <c r="AJ1057" s="4"/>
    </row>
    <row r="1058" spans="7:36" ht="13.2" x14ac:dyDescent="0.25">
      <c r="G1058" s="4"/>
      <c r="N1058" s="4"/>
      <c r="U1058" s="4"/>
      <c r="AI1058" s="4"/>
      <c r="AJ1058" s="4"/>
    </row>
    <row r="1059" spans="7:36" ht="13.2" x14ac:dyDescent="0.25">
      <c r="G1059" s="4"/>
      <c r="N1059" s="4"/>
      <c r="U1059" s="4"/>
      <c r="AI1059" s="4"/>
      <c r="AJ1059" s="4"/>
    </row>
    <row r="1060" spans="7:36" ht="13.2" x14ac:dyDescent="0.25">
      <c r="G1060" s="4"/>
      <c r="N1060" s="4"/>
      <c r="U1060" s="4"/>
      <c r="AI1060" s="4"/>
      <c r="AJ1060" s="4"/>
    </row>
    <row r="1061" spans="7:36" ht="13.2" x14ac:dyDescent="0.25">
      <c r="G1061" s="4"/>
      <c r="N1061" s="4"/>
      <c r="U1061" s="4"/>
      <c r="AI1061" s="4"/>
      <c r="AJ1061" s="4"/>
    </row>
    <row r="1062" spans="7:36" ht="13.2" x14ac:dyDescent="0.25">
      <c r="G1062" s="4"/>
      <c r="N1062" s="4"/>
      <c r="AI1062" s="4"/>
      <c r="AJ1062" s="4"/>
    </row>
    <row r="1063" spans="7:36" ht="13.2" x14ac:dyDescent="0.25">
      <c r="G1063" s="4"/>
      <c r="N1063" s="4"/>
      <c r="AI1063" s="4"/>
      <c r="AJ1063" s="4"/>
    </row>
    <row r="1064" spans="7:36" ht="13.2" x14ac:dyDescent="0.25">
      <c r="G1064" s="4"/>
      <c r="N1064" s="4"/>
      <c r="AI1064" s="4"/>
      <c r="AJ1064" s="4"/>
    </row>
    <row r="1065" spans="7:36" ht="13.2" x14ac:dyDescent="0.25">
      <c r="G1065" s="4"/>
      <c r="N1065" s="4"/>
      <c r="AI1065" s="4"/>
      <c r="AJ1065" s="4"/>
    </row>
    <row r="1066" spans="7:36" ht="13.2" x14ac:dyDescent="0.25">
      <c r="G1066" s="4"/>
      <c r="N1066" s="4"/>
      <c r="AI1066" s="4"/>
      <c r="AJ1066" s="4"/>
    </row>
    <row r="1067" spans="7:36" ht="13.2" x14ac:dyDescent="0.25">
      <c r="G1067" s="4"/>
      <c r="N1067" s="4"/>
      <c r="AI1067" s="4"/>
      <c r="AJ1067" s="4"/>
    </row>
    <row r="1068" spans="7:36" ht="13.2" x14ac:dyDescent="0.25">
      <c r="G1068" s="4"/>
      <c r="N1068" s="4"/>
      <c r="AI1068" s="4"/>
      <c r="AJ1068" s="4"/>
    </row>
    <row r="1069" spans="7:36" ht="13.2" x14ac:dyDescent="0.25">
      <c r="G1069" s="4"/>
      <c r="N1069" s="4"/>
      <c r="AI1069" s="4"/>
      <c r="AJ1069" s="4"/>
    </row>
    <row r="1070" spans="7:36" ht="13.2" x14ac:dyDescent="0.25">
      <c r="G1070" s="4"/>
      <c r="N1070" s="4"/>
      <c r="AI1070" s="4"/>
      <c r="AJ1070" s="4"/>
    </row>
    <row r="1071" spans="7:36" ht="13.2" x14ac:dyDescent="0.25">
      <c r="G1071" s="4"/>
      <c r="N1071" s="4"/>
      <c r="AI1071" s="4"/>
      <c r="AJ1071" s="4"/>
    </row>
    <row r="1072" spans="7:36" ht="13.2" x14ac:dyDescent="0.25">
      <c r="G1072" s="4"/>
      <c r="N1072" s="4"/>
      <c r="AI1072" s="4"/>
      <c r="AJ1072" s="4"/>
    </row>
    <row r="1073" spans="7:36" ht="13.2" x14ac:dyDescent="0.25">
      <c r="G1073" s="4"/>
      <c r="N1073" s="4"/>
      <c r="AI1073" s="4"/>
      <c r="AJ1073" s="4"/>
    </row>
    <row r="1074" spans="7:36" ht="13.2" x14ac:dyDescent="0.25">
      <c r="G1074" s="4"/>
      <c r="N1074" s="4"/>
      <c r="AI1074" s="4"/>
      <c r="AJ1074" s="4"/>
    </row>
    <row r="1075" spans="7:36" ht="13.2" x14ac:dyDescent="0.25">
      <c r="N1075" s="4"/>
      <c r="AI1075" s="4"/>
      <c r="AJ1075" s="4"/>
    </row>
    <row r="1076" spans="7:36" ht="13.2" x14ac:dyDescent="0.25">
      <c r="N1076" s="4"/>
      <c r="AI1076" s="4"/>
      <c r="AJ1076" s="4"/>
    </row>
    <row r="1077" spans="7:36" ht="13.2" x14ac:dyDescent="0.25">
      <c r="N1077" s="4"/>
      <c r="AI1077" s="4"/>
      <c r="AJ1077" s="4"/>
    </row>
    <row r="1078" spans="7:36" ht="13.2" x14ac:dyDescent="0.25">
      <c r="N1078" s="4"/>
      <c r="AI1078" s="4"/>
      <c r="AJ1078" s="4"/>
    </row>
    <row r="1079" spans="7:36" ht="13.2" x14ac:dyDescent="0.25">
      <c r="N1079" s="4"/>
      <c r="AI1079" s="4"/>
      <c r="AJ1079" s="4"/>
    </row>
  </sheetData>
  <mergeCells count="38">
    <mergeCell ref="E127:F127"/>
    <mergeCell ref="E128:F128"/>
    <mergeCell ref="E129:F129"/>
    <mergeCell ref="E130:F130"/>
    <mergeCell ref="E131:F131"/>
    <mergeCell ref="W117:X117"/>
    <mergeCell ref="P118:Q118"/>
    <mergeCell ref="P119:Q119"/>
    <mergeCell ref="E125:F125"/>
    <mergeCell ref="E126:F126"/>
    <mergeCell ref="P120:Q120"/>
    <mergeCell ref="P121:Q121"/>
    <mergeCell ref="P122:Q122"/>
    <mergeCell ref="E123:F123"/>
    <mergeCell ref="P123:Q123"/>
    <mergeCell ref="E124:F124"/>
    <mergeCell ref="P124:Q124"/>
    <mergeCell ref="AD111:AE111"/>
    <mergeCell ref="H112:I112"/>
    <mergeCell ref="AD112:AE112"/>
    <mergeCell ref="AD116:AE116"/>
    <mergeCell ref="AD117:AE117"/>
    <mergeCell ref="W111:X111"/>
    <mergeCell ref="W112:X112"/>
    <mergeCell ref="W113:X113"/>
    <mergeCell ref="AD113:AE113"/>
    <mergeCell ref="W114:X114"/>
    <mergeCell ref="AD114:AE114"/>
    <mergeCell ref="AD115:AE115"/>
    <mergeCell ref="W115:X115"/>
    <mergeCell ref="P116:Q116"/>
    <mergeCell ref="W116:X116"/>
    <mergeCell ref="P117:Q117"/>
    <mergeCell ref="H56:M56"/>
    <mergeCell ref="A80:F80"/>
    <mergeCell ref="AD109:AE109"/>
    <mergeCell ref="W110:X110"/>
    <mergeCell ref="AD110:AE110"/>
  </mergeCells>
  <hyperlinks>
    <hyperlink ref="H112" r:id="rId1" xr:uid="{00000000-0004-0000-0200-000000000000}"/>
    <hyperlink ref="B113" r:id="rId2" xr:uid="{00000000-0004-0000-0200-000001000000}"/>
    <hyperlink ref="B116" r:id="rId3" xr:uid="{00000000-0004-0000-0200-000002000000}"/>
    <hyperlink ref="W117" r:id="rId4" xr:uid="{00000000-0004-0000-0200-000003000000}"/>
    <hyperlink ref="AD117" r:id="rId5" xr:uid="{00000000-0004-0000-0200-000004000000}"/>
    <hyperlink ref="P124" r:id="rId6" xr:uid="{00000000-0004-0000-0200-000005000000}"/>
    <hyperlink ref="B128" r:id="rId7" xr:uid="{00000000-0004-0000-0200-000006000000}"/>
    <hyperlink ref="B131" r:id="rId8" xr:uid="{00000000-0004-0000-0200-000007000000}"/>
  </hyperlink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H1051"/>
  <sheetViews>
    <sheetView tabSelected="1" topLeftCell="A47" workbookViewId="0"/>
  </sheetViews>
  <sheetFormatPr defaultColWidth="12.6640625" defaultRowHeight="15.75" customHeight="1" x14ac:dyDescent="0.25"/>
  <cols>
    <col min="1" max="1" width="14.109375" customWidth="1"/>
  </cols>
  <sheetData>
    <row r="1" spans="1:34" ht="15.75" customHeight="1" x14ac:dyDescent="0.25">
      <c r="A1" s="393" t="s">
        <v>1</v>
      </c>
    </row>
    <row r="2" spans="1:34" ht="15.75" customHeight="1" x14ac:dyDescent="0.25">
      <c r="A2" s="23" t="s">
        <v>218</v>
      </c>
      <c r="B2" s="4"/>
      <c r="C2" s="4"/>
      <c r="D2" s="4"/>
      <c r="E2" s="4"/>
      <c r="F2" s="4"/>
      <c r="G2" s="4"/>
      <c r="H2" s="81" t="s">
        <v>1</v>
      </c>
      <c r="I2" s="4"/>
      <c r="J2" s="4"/>
      <c r="K2" s="4"/>
      <c r="L2" s="4"/>
      <c r="M2" s="4"/>
      <c r="N2" s="4"/>
      <c r="O2" s="4" t="s">
        <v>1</v>
      </c>
      <c r="P2" s="4"/>
      <c r="Q2" s="4"/>
      <c r="R2" s="4"/>
      <c r="S2" s="4"/>
      <c r="T2" s="4"/>
      <c r="U2" s="4"/>
      <c r="V2" s="4" t="s">
        <v>1</v>
      </c>
      <c r="W2" s="4"/>
      <c r="X2" s="4"/>
      <c r="Y2" s="4"/>
      <c r="Z2" s="4"/>
      <c r="AA2" s="4"/>
      <c r="AB2" s="4"/>
      <c r="AC2" s="4" t="s">
        <v>1</v>
      </c>
      <c r="AD2" s="4"/>
      <c r="AE2" s="4"/>
      <c r="AF2" s="4"/>
      <c r="AG2" s="4"/>
      <c r="AH2" s="4"/>
    </row>
    <row r="3" spans="1:34" ht="15.75" customHeight="1" x14ac:dyDescent="0.25">
      <c r="A3" s="7" t="s">
        <v>5</v>
      </c>
      <c r="B3" s="7"/>
      <c r="C3" s="7"/>
      <c r="D3" s="7"/>
      <c r="E3" s="4"/>
      <c r="F3" s="4"/>
      <c r="G3" s="4"/>
      <c r="H3" s="7" t="s">
        <v>6</v>
      </c>
      <c r="I3" s="7"/>
      <c r="J3" s="7"/>
      <c r="K3" s="7"/>
      <c r="L3" s="7"/>
      <c r="M3" s="4"/>
      <c r="N3" s="4"/>
      <c r="O3" s="7" t="s">
        <v>7</v>
      </c>
      <c r="P3" s="7"/>
      <c r="Q3" s="7"/>
      <c r="R3" s="7"/>
      <c r="S3" s="7"/>
      <c r="T3" s="4"/>
      <c r="U3" s="4"/>
      <c r="V3" s="394" t="s">
        <v>8</v>
      </c>
      <c r="W3" s="7"/>
      <c r="X3" s="7"/>
      <c r="Y3" s="7"/>
      <c r="Z3" s="7"/>
      <c r="AA3" s="4"/>
      <c r="AB3" s="4"/>
      <c r="AC3" s="7" t="s">
        <v>9</v>
      </c>
      <c r="AD3" s="7"/>
      <c r="AE3" s="7"/>
      <c r="AF3" s="7"/>
      <c r="AG3" s="7"/>
      <c r="AH3" s="4"/>
    </row>
    <row r="4" spans="1:34" ht="15.75" customHeight="1" x14ac:dyDescent="0.25">
      <c r="A4" s="14" t="s">
        <v>10</v>
      </c>
      <c r="B4" s="13"/>
      <c r="C4" s="10"/>
      <c r="D4" s="11">
        <f>B32+B46+B54+B58+B14</f>
        <v>1.4425694444444446</v>
      </c>
      <c r="E4" s="4"/>
      <c r="F4" s="4"/>
      <c r="G4" s="12"/>
      <c r="H4" s="13" t="s">
        <v>10</v>
      </c>
      <c r="I4" s="13"/>
      <c r="J4" s="10"/>
      <c r="K4" s="10"/>
      <c r="L4" s="11">
        <f>I13+I29+I49+I55+I64</f>
        <v>1.0375000000000001</v>
      </c>
      <c r="M4" s="4"/>
      <c r="N4" s="12"/>
      <c r="O4" s="13" t="s">
        <v>10</v>
      </c>
      <c r="P4" s="10"/>
      <c r="Q4" s="10"/>
      <c r="R4" s="10"/>
      <c r="S4" s="11">
        <f>P33+P45+P51</f>
        <v>1.3463636363636362</v>
      </c>
      <c r="T4" s="4"/>
      <c r="U4" s="12"/>
      <c r="V4" s="13" t="s">
        <v>10</v>
      </c>
      <c r="W4" s="13"/>
      <c r="X4" s="13"/>
      <c r="Y4" s="10"/>
      <c r="Z4" s="11">
        <f>W26+W39+W49</f>
        <v>1.37</v>
      </c>
      <c r="AA4" s="4"/>
      <c r="AB4" s="12"/>
      <c r="AC4" s="13" t="s">
        <v>10</v>
      </c>
      <c r="AD4" s="10"/>
      <c r="AE4" s="10"/>
      <c r="AF4" s="10"/>
      <c r="AG4" s="11">
        <f>AD26+AD41+AD54+AD47</f>
        <v>1.2987500000000001</v>
      </c>
      <c r="AH4" s="4"/>
    </row>
    <row r="5" spans="1:34" ht="15.75" customHeight="1" x14ac:dyDescent="0.25">
      <c r="A5" s="14" t="s">
        <v>11</v>
      </c>
      <c r="B5" s="13"/>
      <c r="C5" s="10"/>
      <c r="D5" s="15">
        <f>B56+B71+B67+B13+B18</f>
        <v>13.170138888888889</v>
      </c>
      <c r="E5" s="16"/>
      <c r="F5" s="4"/>
      <c r="G5" s="12"/>
      <c r="H5" s="13" t="s">
        <v>11</v>
      </c>
      <c r="I5" s="13"/>
      <c r="J5" s="10"/>
      <c r="K5" s="10"/>
      <c r="L5" s="11">
        <f>I67</f>
        <v>8</v>
      </c>
      <c r="M5" s="4"/>
      <c r="N5" s="12"/>
      <c r="O5" s="13" t="s">
        <v>11</v>
      </c>
      <c r="P5" s="13"/>
      <c r="Q5" s="10"/>
      <c r="R5" s="10"/>
      <c r="S5" s="11">
        <f>P13+P14</f>
        <v>11</v>
      </c>
      <c r="T5" s="4"/>
      <c r="U5" s="12"/>
      <c r="V5" s="13" t="s">
        <v>11</v>
      </c>
      <c r="W5" s="13"/>
      <c r="X5" s="13"/>
      <c r="Y5" s="10"/>
      <c r="Z5" s="11">
        <f>0</f>
        <v>0</v>
      </c>
      <c r="AA5" s="4"/>
      <c r="AB5" s="12"/>
      <c r="AC5" s="13" t="s">
        <v>11</v>
      </c>
      <c r="AD5" s="10"/>
      <c r="AE5" s="10"/>
      <c r="AF5" s="10"/>
      <c r="AG5" s="15">
        <f>AD64</f>
        <v>11</v>
      </c>
      <c r="AH5" s="4"/>
    </row>
    <row r="6" spans="1:34" ht="15.75" customHeight="1" x14ac:dyDescent="0.25">
      <c r="A6" s="4"/>
      <c r="B6" s="4"/>
      <c r="C6" s="4"/>
      <c r="D6" s="4"/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.75" customHeight="1" x14ac:dyDescent="0.25">
      <c r="A7" s="18" t="s">
        <v>219</v>
      </c>
      <c r="B7" s="19"/>
      <c r="C7" s="19"/>
      <c r="D7" s="19"/>
      <c r="E7" s="19"/>
      <c r="F7" s="21"/>
      <c r="G7" s="4"/>
      <c r="H7" s="5" t="s">
        <v>220</v>
      </c>
      <c r="I7" s="22"/>
      <c r="J7" s="22"/>
      <c r="K7" s="22"/>
      <c r="L7" s="4"/>
      <c r="M7" s="4"/>
      <c r="N7" s="4"/>
      <c r="O7" s="113" t="s">
        <v>221</v>
      </c>
      <c r="P7" s="22"/>
      <c r="Q7" s="22"/>
      <c r="R7" s="22"/>
      <c r="S7" s="4"/>
      <c r="T7" s="4"/>
      <c r="U7" s="4"/>
      <c r="V7" s="24" t="s">
        <v>222</v>
      </c>
      <c r="W7" s="25"/>
      <c r="X7" s="25"/>
      <c r="Y7" s="25"/>
      <c r="Z7" s="25"/>
      <c r="AA7" s="26"/>
      <c r="AB7" s="4"/>
      <c r="AC7" s="27" t="s">
        <v>223</v>
      </c>
      <c r="AD7" s="28"/>
      <c r="AE7" s="28"/>
      <c r="AF7" s="28"/>
      <c r="AG7" s="28"/>
      <c r="AH7" s="28"/>
    </row>
    <row r="8" spans="1:34" ht="15.75" customHeight="1" x14ac:dyDescent="0.25">
      <c r="A8" s="18"/>
      <c r="B8" s="21"/>
      <c r="C8" s="21"/>
      <c r="D8" s="21"/>
      <c r="E8" s="21"/>
      <c r="F8" s="21"/>
      <c r="G8" s="4"/>
      <c r="H8" s="17"/>
      <c r="I8" s="4"/>
      <c r="J8" s="4"/>
      <c r="K8" s="4"/>
      <c r="L8" s="4"/>
      <c r="M8" s="4"/>
      <c r="N8" s="4"/>
      <c r="O8" s="29" t="s">
        <v>18</v>
      </c>
      <c r="P8" s="4"/>
      <c r="Q8" s="4"/>
      <c r="R8" s="4"/>
      <c r="S8" s="4"/>
      <c r="T8" s="4"/>
      <c r="U8" s="4"/>
      <c r="V8" s="30"/>
      <c r="W8" s="313"/>
      <c r="X8" s="313"/>
      <c r="Y8" s="313"/>
      <c r="Z8" s="313"/>
      <c r="AA8" s="313"/>
      <c r="AB8" s="4"/>
      <c r="AC8" s="27"/>
      <c r="AD8" s="31"/>
      <c r="AE8" s="31"/>
      <c r="AF8" s="31"/>
      <c r="AG8" s="31"/>
      <c r="AH8" s="31"/>
    </row>
    <row r="9" spans="1:34" x14ac:dyDescent="0.3">
      <c r="A9" s="32" t="s">
        <v>19</v>
      </c>
      <c r="B9" s="33" t="s">
        <v>20</v>
      </c>
      <c r="C9" s="33" t="s">
        <v>21</v>
      </c>
      <c r="D9" s="33" t="s">
        <v>22</v>
      </c>
      <c r="E9" s="33" t="s">
        <v>23</v>
      </c>
      <c r="F9" s="33" t="s">
        <v>0</v>
      </c>
      <c r="G9" s="4"/>
      <c r="H9" s="104" t="s">
        <v>19</v>
      </c>
      <c r="I9" s="131" t="s">
        <v>24</v>
      </c>
      <c r="J9" s="131" t="s">
        <v>21</v>
      </c>
      <c r="K9" s="131" t="s">
        <v>22</v>
      </c>
      <c r="L9" s="131" t="s">
        <v>23</v>
      </c>
      <c r="M9" s="132" t="s">
        <v>0</v>
      </c>
      <c r="N9" s="4"/>
      <c r="O9" s="37" t="s">
        <v>19</v>
      </c>
      <c r="P9" s="38" t="s">
        <v>24</v>
      </c>
      <c r="Q9" s="38" t="s">
        <v>21</v>
      </c>
      <c r="R9" s="38" t="s">
        <v>22</v>
      </c>
      <c r="S9" s="38" t="s">
        <v>23</v>
      </c>
      <c r="T9" s="39" t="s">
        <v>0</v>
      </c>
      <c r="U9" s="4"/>
      <c r="V9" s="395" t="s">
        <v>19</v>
      </c>
      <c r="W9" s="396" t="s">
        <v>25</v>
      </c>
      <c r="X9" s="396" t="s">
        <v>21</v>
      </c>
      <c r="Y9" s="396" t="s">
        <v>22</v>
      </c>
      <c r="Z9" s="396" t="s">
        <v>23</v>
      </c>
      <c r="AA9" s="397" t="s">
        <v>0</v>
      </c>
      <c r="AB9" s="12"/>
      <c r="AC9" s="43" t="s">
        <v>19</v>
      </c>
      <c r="AD9" s="44" t="s">
        <v>24</v>
      </c>
      <c r="AE9" s="44" t="s">
        <v>21</v>
      </c>
      <c r="AF9" s="44" t="s">
        <v>22</v>
      </c>
      <c r="AG9" s="44" t="s">
        <v>23</v>
      </c>
      <c r="AH9" s="45" t="s">
        <v>0</v>
      </c>
    </row>
    <row r="10" spans="1:34" x14ac:dyDescent="0.3">
      <c r="A10" s="287" t="str">
        <f>'Uzturvērtība 3-6'!A10</f>
        <v>Piens</v>
      </c>
      <c r="B10" s="66">
        <f>'Uzturvērtība 3-6'!B10*160/180</f>
        <v>76.444444444444443</v>
      </c>
      <c r="C10" s="66">
        <f>'Uzturvērtība 3-6'!C10*160/180</f>
        <v>2.2133333333333334</v>
      </c>
      <c r="D10" s="66">
        <f>'Uzturvērtība 3-6'!D10*160/180</f>
        <v>1.9111111111111112</v>
      </c>
      <c r="E10" s="66">
        <f>'Uzturvērtība 3-6'!E10*160/180</f>
        <v>3.6711111111111108</v>
      </c>
      <c r="F10" s="66">
        <f>'Uzturvērtība 3-6'!F10*160/180</f>
        <v>40.515555555555551</v>
      </c>
      <c r="G10" s="4"/>
      <c r="H10" s="49" t="s">
        <v>27</v>
      </c>
      <c r="I10" s="50">
        <f>'Uzturvērtība 3-6'!I10*30/40</f>
        <v>26.25</v>
      </c>
      <c r="J10" s="50">
        <f>'Uzturvērtība 3-6'!J10*30/40</f>
        <v>3.3075000000000001</v>
      </c>
      <c r="K10" s="50">
        <f>'Uzturvērtība 3-6'!K10*30/40</f>
        <v>2.5949999999999998</v>
      </c>
      <c r="L10" s="50">
        <f>'Uzturvērtība 3-6'!L10*30/40</f>
        <v>0.21000000000000002</v>
      </c>
      <c r="M10" s="51">
        <f>'Uzturvērtība 3-6'!M10*30/40</f>
        <v>37.537500000000001</v>
      </c>
      <c r="N10" s="12"/>
      <c r="O10" s="104" t="str">
        <f>'Uzturvērtība 3-6'!O10</f>
        <v>Manna</v>
      </c>
      <c r="P10" s="338">
        <f>'Uzturvērtība 3-6'!P10</f>
        <v>28</v>
      </c>
      <c r="Q10" s="338">
        <f>'Uzturvērtība 3-6'!Q10</f>
        <v>3.2199999999999998</v>
      </c>
      <c r="R10" s="338">
        <f>'Uzturvērtība 3-6'!R10</f>
        <v>0.308</v>
      </c>
      <c r="S10" s="338">
        <f>'Uzturvērtība 3-6'!S10</f>
        <v>17.808</v>
      </c>
      <c r="T10" s="338">
        <f>'Uzturvērtība 3-6'!T10</f>
        <v>89.88000000000001</v>
      </c>
      <c r="U10" s="4"/>
      <c r="V10" s="55" t="s">
        <v>29</v>
      </c>
      <c r="W10" s="11">
        <v>50</v>
      </c>
      <c r="X10" s="56">
        <v>7.5</v>
      </c>
      <c r="Y10" s="56">
        <v>3.6</v>
      </c>
      <c r="Z10" s="56">
        <v>18.5</v>
      </c>
      <c r="AA10" s="57">
        <v>141.5</v>
      </c>
      <c r="AB10" s="4"/>
      <c r="AC10" s="46" t="str">
        <f>'Uzturvērtība 3-6'!AC10</f>
        <v>Granola ar zemenēm</v>
      </c>
      <c r="AD10" s="398">
        <f>'Uzturvērtība 3-6'!AD10*30/35</f>
        <v>30</v>
      </c>
      <c r="AE10" s="398">
        <f>'Uzturvērtība 3-6'!AE10*30/35</f>
        <v>2.8542857142857145</v>
      </c>
      <c r="AF10" s="398">
        <f>'Uzturvērtība 3-6'!AF10*30/35</f>
        <v>4.8</v>
      </c>
      <c r="AG10" s="398">
        <f>'Uzturvērtība 3-6'!AG10*30/35</f>
        <v>20.399999999999999</v>
      </c>
      <c r="AH10" s="398">
        <f>'Uzturvērtība 3-6'!AH10*30/35</f>
        <v>140.57142857142858</v>
      </c>
    </row>
    <row r="11" spans="1:34" x14ac:dyDescent="0.3">
      <c r="A11" s="287" t="str">
        <f>'Uzturvērtība 3-6'!A11</f>
        <v>Kokosa piens</v>
      </c>
      <c r="B11" s="66">
        <f>'Uzturvērtība 3-6'!B11*160/180</f>
        <v>76.444444444444443</v>
      </c>
      <c r="C11" s="66">
        <f>'Uzturvērtība 3-6'!C11*160/180</f>
        <v>7.9999999999999988E-2</v>
      </c>
      <c r="D11" s="66">
        <f>'Uzturvērtība 3-6'!D11*160/180</f>
        <v>0.87111111111111117</v>
      </c>
      <c r="E11" s="66">
        <f>'Uzturvērtība 3-6'!E11*160/180</f>
        <v>7.9999999999999988E-2</v>
      </c>
      <c r="F11" s="66">
        <f>'Uzturvērtība 3-6'!F11*160/180</f>
        <v>8.7022222222222219</v>
      </c>
      <c r="G11" s="4"/>
      <c r="H11" s="49" t="s">
        <v>32</v>
      </c>
      <c r="I11" s="50">
        <f>'Uzturvērtība 3-6'!I11*30/40</f>
        <v>5.25</v>
      </c>
      <c r="J11" s="50">
        <f>'Uzturvērtība 3-6'!J11*30/40</f>
        <v>9.7500000000000003E-2</v>
      </c>
      <c r="K11" s="50">
        <f>'Uzturvērtība 3-6'!K11*30/40</f>
        <v>3.5175000000000005</v>
      </c>
      <c r="L11" s="50">
        <f>'Uzturvērtība 3-6'!L11*30/40</f>
        <v>0.13499999999999998</v>
      </c>
      <c r="M11" s="51">
        <f>'Uzturvērtība 3-6'!M11*30/40</f>
        <v>32.602499999999999</v>
      </c>
      <c r="N11" s="12"/>
      <c r="O11" s="137" t="str">
        <f>'Uzturvērtība 3-6'!O11</f>
        <v>Sviests</v>
      </c>
      <c r="P11" s="343">
        <f>'Uzturvērtība 3-6'!P11</f>
        <v>13</v>
      </c>
      <c r="Q11" s="343">
        <f>'Uzturvērtība 3-6'!Q11</f>
        <v>0.06</v>
      </c>
      <c r="R11" s="343">
        <f>'Uzturvērtība 3-6'!R11</f>
        <v>10.7</v>
      </c>
      <c r="S11" s="343">
        <f>'Uzturvērtība 3-6'!S11</f>
        <v>0.1</v>
      </c>
      <c r="T11" s="343">
        <f>'Uzturvērtība 3-6'!T11</f>
        <v>97.24</v>
      </c>
      <c r="U11" s="4"/>
      <c r="V11" s="61" t="s">
        <v>34</v>
      </c>
      <c r="W11" s="62">
        <v>20</v>
      </c>
      <c r="X11" s="63">
        <v>2.6</v>
      </c>
      <c r="Y11" s="63">
        <v>3.42</v>
      </c>
      <c r="Z11" s="63">
        <v>0.54</v>
      </c>
      <c r="AA11" s="64">
        <v>43.6</v>
      </c>
      <c r="AB11" s="4"/>
      <c r="AC11" s="326" t="str">
        <f>'Uzturvērtība 3-6'!AC11</f>
        <v>Piens</v>
      </c>
      <c r="AD11" s="399">
        <f>'Uzturvērtība 3-6'!AD11*80/100</f>
        <v>80</v>
      </c>
      <c r="AE11" s="399">
        <f>'Uzturvērtība 3-6'!AE11*80/100</f>
        <v>2.48</v>
      </c>
      <c r="AF11" s="399">
        <f>'Uzturvērtība 3-6'!AF11*80/100</f>
        <v>2.88</v>
      </c>
      <c r="AG11" s="399">
        <f>'Uzturvērtība 3-6'!AG11*80/100</f>
        <v>4</v>
      </c>
      <c r="AH11" s="399">
        <f>'Uzturvērtība 3-6'!AH11*80/100</f>
        <v>52.8</v>
      </c>
    </row>
    <row r="12" spans="1:34" x14ac:dyDescent="0.3">
      <c r="A12" s="287" t="str">
        <f>'Uzturvērtība 3-6'!A12</f>
        <v>Rīsu pārslas</v>
      </c>
      <c r="B12" s="66">
        <f>'Uzturvērtība 3-6'!B12*160/180</f>
        <v>32</v>
      </c>
      <c r="C12" s="66">
        <f>'Uzturvērtība 3-6'!C12*160/180</f>
        <v>2.4622222222222221</v>
      </c>
      <c r="D12" s="66">
        <f>'Uzturvērtība 3-6'!D12*160/180</f>
        <v>0.22222222222222221</v>
      </c>
      <c r="E12" s="66">
        <f>'Uzturvērtība 3-6'!E12*160/180</f>
        <v>25.377777777777776</v>
      </c>
      <c r="F12" s="66">
        <f>'Uzturvērtība 3-6'!F12*160/180</f>
        <v>114.88000000000001</v>
      </c>
      <c r="G12" s="4"/>
      <c r="H12" s="49" t="s">
        <v>36</v>
      </c>
      <c r="I12" s="50">
        <f>'Uzturvērtība 3-6'!I12*30/40</f>
        <v>8.249999999999999E-2</v>
      </c>
      <c r="J12" s="50">
        <f>'Uzturvērtība 3-6'!J12*30/40</f>
        <v>0</v>
      </c>
      <c r="K12" s="50">
        <f>'Uzturvērtība 3-6'!K12*30/40</f>
        <v>0</v>
      </c>
      <c r="L12" s="50">
        <f>'Uzturvērtība 3-6'!L12*30/40</f>
        <v>0</v>
      </c>
      <c r="M12" s="51">
        <f>'Uzturvērtība 3-6'!M12*30/40</f>
        <v>5.2500000000000005E-2</v>
      </c>
      <c r="N12" s="12"/>
      <c r="O12" s="137" t="str">
        <f>'Uzturvērtība 3-6'!O12</f>
        <v>Olas</v>
      </c>
      <c r="P12" s="343">
        <f>'Uzturvērtība 3-6'!P12</f>
        <v>15</v>
      </c>
      <c r="Q12" s="343">
        <f>'Uzturvērtība 3-6'!Q12</f>
        <v>1.8913043478260869</v>
      </c>
      <c r="R12" s="343">
        <f>'Uzturvērtība 3-6'!R12</f>
        <v>1.4869565217391303</v>
      </c>
      <c r="S12" s="343">
        <f>'Uzturvērtība 3-6'!S12</f>
        <v>0.11739130434782608</v>
      </c>
      <c r="T12" s="343">
        <f>'Uzturvērtība 3-6'!T12</f>
        <v>21.45</v>
      </c>
      <c r="U12" s="4"/>
      <c r="V12" s="55" t="s">
        <v>37</v>
      </c>
      <c r="W12" s="11">
        <v>20</v>
      </c>
      <c r="X12" s="56">
        <v>1.5</v>
      </c>
      <c r="Y12" s="56">
        <v>3.56</v>
      </c>
      <c r="Z12" s="56">
        <v>0.86</v>
      </c>
      <c r="AA12" s="57">
        <v>41.4</v>
      </c>
      <c r="AB12" s="4"/>
      <c r="AC12" s="400" t="str">
        <f>'Uzturvērtība 3-6'!AC12</f>
        <v>Banāns</v>
      </c>
      <c r="AD12" s="202">
        <f>'Uzturvērtība 3-6'!AD12*40/50</f>
        <v>40</v>
      </c>
      <c r="AE12" s="202">
        <f>'Uzturvērtība 3-6'!AE12*40/50</f>
        <v>0.44</v>
      </c>
      <c r="AF12" s="202">
        <f>'Uzturvērtība 3-6'!AF12*40/50</f>
        <v>0.08</v>
      </c>
      <c r="AG12" s="202">
        <f>'Uzturvērtība 3-6'!AG12*40/50</f>
        <v>9.1199999999999992</v>
      </c>
      <c r="AH12" s="202">
        <f>'Uzturvērtība 3-6'!AH12*40/50</f>
        <v>35.6</v>
      </c>
    </row>
    <row r="13" spans="1:34" x14ac:dyDescent="0.3">
      <c r="A13" s="287" t="str">
        <f>'Uzturvērtība 3-6'!A13</f>
        <v>Cukurs</v>
      </c>
      <c r="B13" s="66">
        <f>'Uzturvērtība 3-6'!B13*160/180</f>
        <v>0.88888888888888884</v>
      </c>
      <c r="C13" s="66">
        <f>'Uzturvērtība 3-6'!C13*160/180</f>
        <v>0</v>
      </c>
      <c r="D13" s="66">
        <f>'Uzturvērtība 3-6'!D13*160/180</f>
        <v>0</v>
      </c>
      <c r="E13" s="66">
        <f>'Uzturvērtība 3-6'!E13*160/180</f>
        <v>0.88888888888888884</v>
      </c>
      <c r="F13" s="66">
        <f>'Uzturvērtība 3-6'!F13*160/180</f>
        <v>3.3333333333333335</v>
      </c>
      <c r="G13" s="4"/>
      <c r="H13" s="49" t="s">
        <v>40</v>
      </c>
      <c r="I13" s="50">
        <f>'Uzturvērtība 3-6'!I13*30/40</f>
        <v>9.7500000000000003E-2</v>
      </c>
      <c r="J13" s="50">
        <f>'Uzturvērtība 3-6'!J13*30/40</f>
        <v>0</v>
      </c>
      <c r="K13" s="50">
        <f>'Uzturvērtība 3-6'!K13*30/40</f>
        <v>0</v>
      </c>
      <c r="L13" s="50">
        <f>'Uzturvērtība 3-6'!L13*30/40</f>
        <v>0</v>
      </c>
      <c r="M13" s="51">
        <f>'Uzturvērtība 3-6'!M13*30/40</f>
        <v>0</v>
      </c>
      <c r="N13" s="12"/>
      <c r="O13" s="137" t="str">
        <f>'Uzturvērtība 3-6'!O13</f>
        <v>Vaniļas cukurs</v>
      </c>
      <c r="P13" s="343">
        <f>'Uzturvērtība 3-6'!P13</f>
        <v>1</v>
      </c>
      <c r="Q13" s="343">
        <f>'Uzturvērtība 3-6'!Q13</f>
        <v>0</v>
      </c>
      <c r="R13" s="343">
        <f>'Uzturvērtība 3-6'!R13</f>
        <v>0</v>
      </c>
      <c r="S13" s="343">
        <f>'Uzturvērtība 3-6'!S13</f>
        <v>1</v>
      </c>
      <c r="T13" s="343">
        <f>'Uzturvērtība 3-6'!T13</f>
        <v>3.6999999999999997</v>
      </c>
      <c r="U13" s="4"/>
      <c r="V13" s="55" t="s">
        <v>42</v>
      </c>
      <c r="W13" s="63">
        <v>20</v>
      </c>
      <c r="X13" s="63">
        <v>4.4000000000000004</v>
      </c>
      <c r="Y13" s="63">
        <v>5.92</v>
      </c>
      <c r="Z13" s="63">
        <v>0</v>
      </c>
      <c r="AA13" s="64">
        <v>70.8</v>
      </c>
      <c r="AB13" s="4"/>
      <c r="AC13" s="71" t="s">
        <v>43</v>
      </c>
      <c r="AD13" s="72">
        <f t="shared" ref="AD13:AH13" si="0">SUM(AD11:AD12)</f>
        <v>120</v>
      </c>
      <c r="AE13" s="72">
        <f t="shared" si="0"/>
        <v>2.92</v>
      </c>
      <c r="AF13" s="72">
        <f t="shared" si="0"/>
        <v>2.96</v>
      </c>
      <c r="AG13" s="72">
        <f t="shared" si="0"/>
        <v>13.12</v>
      </c>
      <c r="AH13" s="72">
        <f t="shared" si="0"/>
        <v>88.4</v>
      </c>
    </row>
    <row r="14" spans="1:34" x14ac:dyDescent="0.3">
      <c r="A14" s="65" t="str">
        <f>'Uzturvērtība 3-6'!A14</f>
        <v>Sāls</v>
      </c>
      <c r="B14" s="115">
        <f>'Uzturvērtība 3-6'!B14*160/180</f>
        <v>0.44444444444444442</v>
      </c>
      <c r="C14" s="115">
        <f>'Uzturvērtība 3-6'!C14*160/180</f>
        <v>0</v>
      </c>
      <c r="D14" s="115">
        <f>'Uzturvērtība 3-6'!D14*160/180</f>
        <v>0</v>
      </c>
      <c r="E14" s="115">
        <f>'Uzturvērtība 3-6'!E14*160/180</f>
        <v>0</v>
      </c>
      <c r="F14" s="115">
        <f>'Uzturvērtība 3-6'!F14*160/180</f>
        <v>0</v>
      </c>
      <c r="G14" s="4"/>
      <c r="H14" s="75" t="s">
        <v>44</v>
      </c>
      <c r="I14" s="11">
        <v>22</v>
      </c>
      <c r="J14" s="11">
        <v>1.87</v>
      </c>
      <c r="K14" s="11">
        <v>0.748</v>
      </c>
      <c r="L14" s="11">
        <v>9.9</v>
      </c>
      <c r="M14" s="76">
        <v>56.1</v>
      </c>
      <c r="N14" s="12"/>
      <c r="O14" s="137" t="str">
        <f>'Uzturvērtība 3-6'!O14</f>
        <v>Cukurs</v>
      </c>
      <c r="P14" s="343">
        <f>'Uzturvērtība 3-6'!P14</f>
        <v>10</v>
      </c>
      <c r="Q14" s="343">
        <f>'Uzturvērtība 3-6'!Q14</f>
        <v>0</v>
      </c>
      <c r="R14" s="343">
        <f>'Uzturvērtība 3-6'!R14</f>
        <v>0</v>
      </c>
      <c r="S14" s="343">
        <f>'Uzturvērtība 3-6'!S14</f>
        <v>10</v>
      </c>
      <c r="T14" s="343">
        <f>'Uzturvērtība 3-6'!T14</f>
        <v>37.5</v>
      </c>
      <c r="U14" s="4"/>
      <c r="V14" s="77" t="s">
        <v>45</v>
      </c>
      <c r="W14" s="78">
        <v>15</v>
      </c>
      <c r="X14" s="79">
        <v>0.17837837837837836</v>
      </c>
      <c r="Y14" s="79">
        <v>2.837837837837838E-2</v>
      </c>
      <c r="Z14" s="79">
        <v>0.47837837837837838</v>
      </c>
      <c r="AA14" s="80">
        <v>2.4</v>
      </c>
      <c r="AB14" s="4"/>
      <c r="AC14" s="214"/>
      <c r="AD14" s="310"/>
      <c r="AE14" s="310"/>
      <c r="AF14" s="310"/>
      <c r="AG14" s="310"/>
      <c r="AH14" s="310"/>
    </row>
    <row r="15" spans="1:34" x14ac:dyDescent="0.3">
      <c r="A15" s="258" t="str">
        <f>'Uzturvērtība 3-6'!A15</f>
        <v>Zemenes</v>
      </c>
      <c r="B15" s="258">
        <f>'Uzturvērtība 3-6'!B15</f>
        <v>6</v>
      </c>
      <c r="C15" s="258">
        <f>'Uzturvērtība 3-6'!C15</f>
        <v>0.04</v>
      </c>
      <c r="D15" s="258">
        <f>'Uzturvērtība 3-6'!D15</f>
        <v>0.02</v>
      </c>
      <c r="E15" s="258">
        <f>'Uzturvērtība 3-6'!E15</f>
        <v>0.46</v>
      </c>
      <c r="F15" s="258">
        <f>'Uzturvērtība 3-6'!F15</f>
        <v>1.92</v>
      </c>
      <c r="G15" s="4"/>
      <c r="H15" s="85" t="s">
        <v>48</v>
      </c>
      <c r="I15" s="86">
        <v>25</v>
      </c>
      <c r="J15" s="87">
        <v>0.24</v>
      </c>
      <c r="K15" s="87">
        <v>0.06</v>
      </c>
      <c r="L15" s="87">
        <v>0.86</v>
      </c>
      <c r="M15" s="88">
        <v>4.8</v>
      </c>
      <c r="N15" s="12"/>
      <c r="O15" s="137" t="str">
        <f>'Uzturvērtība 3-6'!O15</f>
        <v>Kefīrs</v>
      </c>
      <c r="P15" s="343">
        <f>'Uzturvērtība 3-6'!P15</f>
        <v>33</v>
      </c>
      <c r="Q15" s="343">
        <f>'Uzturvērtība 3-6'!Q15</f>
        <v>0.95700000000000007</v>
      </c>
      <c r="R15" s="343">
        <f>'Uzturvērtība 3-6'!R15</f>
        <v>0.82499999999999996</v>
      </c>
      <c r="S15" s="343">
        <f>'Uzturvērtība 3-6'!S15</f>
        <v>1.254</v>
      </c>
      <c r="T15" s="343">
        <f>'Uzturvērtība 3-6'!T15</f>
        <v>15.51</v>
      </c>
      <c r="U15" s="4"/>
      <c r="V15" s="40" t="s">
        <v>50</v>
      </c>
      <c r="W15" s="69">
        <v>40</v>
      </c>
      <c r="X15" s="69">
        <v>0.152</v>
      </c>
      <c r="Y15" s="69">
        <v>4.8000000000000001E-2</v>
      </c>
      <c r="Z15" s="69">
        <v>6.1840000000000011</v>
      </c>
      <c r="AA15" s="89">
        <v>23.2</v>
      </c>
      <c r="AB15" s="4"/>
      <c r="AC15" s="1" t="s">
        <v>224</v>
      </c>
      <c r="AD15" s="1"/>
      <c r="AE15" s="81"/>
      <c r="AF15" s="81"/>
      <c r="AG15" s="81"/>
      <c r="AH15" s="81"/>
    </row>
    <row r="16" spans="1:34" x14ac:dyDescent="0.3">
      <c r="A16" s="287" t="str">
        <f>'Uzturvērtība 3-6'!A16</f>
        <v>Avenes</v>
      </c>
      <c r="B16" s="287">
        <f>'Uzturvērtība 3-6'!B16</f>
        <v>6</v>
      </c>
      <c r="C16" s="287">
        <f>'Uzturvērtība 3-6'!C16</f>
        <v>7.0000000000000007E-2</v>
      </c>
      <c r="D16" s="287">
        <f>'Uzturvērtība 3-6'!D16</f>
        <v>0.04</v>
      </c>
      <c r="E16" s="287">
        <f>'Uzturvērtība 3-6'!E16</f>
        <v>0.71</v>
      </c>
      <c r="F16" s="287">
        <f>'Uzturvērtība 3-6'!F16</f>
        <v>3.12</v>
      </c>
      <c r="G16" s="4"/>
      <c r="H16" s="34" t="s">
        <v>38</v>
      </c>
      <c r="I16" s="69">
        <f>'Uzturvērtība 3-6'!I16*40/50</f>
        <v>40</v>
      </c>
      <c r="J16" s="69">
        <f>'Uzturvērtība 3-6'!J16*40/50</f>
        <v>0.44</v>
      </c>
      <c r="K16" s="69">
        <f>'Uzturvērtība 3-6'!K16*40/50</f>
        <v>0.08</v>
      </c>
      <c r="L16" s="69">
        <f>'Uzturvērtība 3-6'!L16*40/50</f>
        <v>9.1199999999999992</v>
      </c>
      <c r="M16" s="69">
        <f>'Uzturvērtība 3-6'!M16*40/50</f>
        <v>35.6</v>
      </c>
      <c r="N16" s="12"/>
      <c r="O16" s="346" t="str">
        <f>'Uzturvērtība 3-6'!O16</f>
        <v>Sāls</v>
      </c>
      <c r="P16" s="343">
        <f>'Uzturvērtība 3-6'!P16</f>
        <v>0.02</v>
      </c>
      <c r="Q16" s="343">
        <f>'Uzturvērtība 3-6'!Q16</f>
        <v>0</v>
      </c>
      <c r="R16" s="343">
        <f>'Uzturvērtība 3-6'!R16</f>
        <v>0</v>
      </c>
      <c r="S16" s="343">
        <f>'Uzturvērtība 3-6'!S16</f>
        <v>0</v>
      </c>
      <c r="T16" s="343">
        <f>'Uzturvērtība 3-6'!T16</f>
        <v>0</v>
      </c>
      <c r="U16" s="4"/>
      <c r="V16" s="93" t="s">
        <v>52</v>
      </c>
      <c r="W16" s="94">
        <f t="shared" ref="W16:AA16" si="1">SUM(W8:W15)</f>
        <v>165</v>
      </c>
      <c r="X16" s="94">
        <f t="shared" si="1"/>
        <v>16.330378378378381</v>
      </c>
      <c r="Y16" s="94">
        <f t="shared" si="1"/>
        <v>16.576378378378376</v>
      </c>
      <c r="Z16" s="94">
        <f t="shared" si="1"/>
        <v>26.562378378378376</v>
      </c>
      <c r="AA16" s="94">
        <f t="shared" si="1"/>
        <v>322.89999999999998</v>
      </c>
      <c r="AB16" s="4"/>
      <c r="AC16" s="81"/>
      <c r="AD16" s="81"/>
      <c r="AE16" s="81"/>
      <c r="AF16" s="81"/>
      <c r="AG16" s="81"/>
      <c r="AH16" s="81"/>
    </row>
    <row r="17" spans="1:34" x14ac:dyDescent="0.3">
      <c r="A17" s="287" t="str">
        <f>'Uzturvērtība 3-6'!A17</f>
        <v>Ūdens</v>
      </c>
      <c r="B17" s="287">
        <f>'Uzturvērtība 3-6'!B17</f>
        <v>1</v>
      </c>
      <c r="C17" s="287">
        <f>'Uzturvērtība 3-6'!C17</f>
        <v>0</v>
      </c>
      <c r="D17" s="287">
        <f>'Uzturvērtība 3-6'!D17</f>
        <v>0</v>
      </c>
      <c r="E17" s="287">
        <f>'Uzturvērtība 3-6'!E17</f>
        <v>0</v>
      </c>
      <c r="F17" s="287">
        <f>'Uzturvērtība 3-6'!F17</f>
        <v>0</v>
      </c>
      <c r="G17" s="4"/>
      <c r="H17" s="129" t="s">
        <v>43</v>
      </c>
      <c r="I17" s="130">
        <f t="shared" ref="I17:M17" si="2">SUM(I10:I16)</f>
        <v>118.68</v>
      </c>
      <c r="J17" s="130">
        <f t="shared" si="2"/>
        <v>5.955000000000001</v>
      </c>
      <c r="K17" s="130">
        <f t="shared" si="2"/>
        <v>7.0005000000000006</v>
      </c>
      <c r="L17" s="130">
        <f t="shared" si="2"/>
        <v>20.225000000000001</v>
      </c>
      <c r="M17" s="102">
        <f t="shared" si="2"/>
        <v>166.6925</v>
      </c>
      <c r="N17" s="12"/>
      <c r="O17" s="401" t="str">
        <f>'Uzturvērtība 3-6'!O17</f>
        <v>Cepamais pulveris</v>
      </c>
      <c r="P17" s="348">
        <f>'Uzturvērtība 3-6'!P17</f>
        <v>0.88</v>
      </c>
      <c r="Q17" s="348">
        <f>'Uzturvērtība 3-6'!Q17</f>
        <v>0</v>
      </c>
      <c r="R17" s="348">
        <f>'Uzturvērtība 3-6'!R17</f>
        <v>0</v>
      </c>
      <c r="S17" s="348">
        <f>'Uzturvērtība 3-6'!S17</f>
        <v>0.24199999999999999</v>
      </c>
      <c r="T17" s="348">
        <f>'Uzturvērtība 3-6'!T17</f>
        <v>0.46199999999999997</v>
      </c>
      <c r="U17" s="4"/>
      <c r="V17" s="4"/>
      <c r="W17" s="4"/>
      <c r="X17" s="26"/>
      <c r="Y17" s="26"/>
      <c r="Z17" s="26"/>
      <c r="AA17" s="26"/>
      <c r="AB17" s="4"/>
      <c r="AC17" s="95" t="s">
        <v>19</v>
      </c>
      <c r="AD17" s="96" t="s">
        <v>24</v>
      </c>
      <c r="AE17" s="96" t="s">
        <v>21</v>
      </c>
      <c r="AF17" s="96" t="s">
        <v>22</v>
      </c>
      <c r="AG17" s="96" t="s">
        <v>23</v>
      </c>
      <c r="AH17" s="97" t="s">
        <v>0</v>
      </c>
    </row>
    <row r="18" spans="1:34" x14ac:dyDescent="0.3">
      <c r="A18" s="402" t="str">
        <f>'Uzturvērtība 3-6'!A18</f>
        <v>Cukurs</v>
      </c>
      <c r="B18" s="402">
        <f>'Uzturvērtība 3-6'!B18</f>
        <v>5</v>
      </c>
      <c r="C18" s="402">
        <f>'Uzturvērtība 3-6'!C18</f>
        <v>0.55000000000000004</v>
      </c>
      <c r="D18" s="402">
        <f>'Uzturvērtība 3-6'!D18</f>
        <v>0.1</v>
      </c>
      <c r="E18" s="402">
        <f>'Uzturvērtība 3-6'!E18</f>
        <v>11.4</v>
      </c>
      <c r="F18" s="402">
        <f>'Uzturvērtība 3-6'!F18</f>
        <v>44.5</v>
      </c>
      <c r="G18" s="4"/>
      <c r="H18" s="4"/>
      <c r="I18" s="4"/>
      <c r="J18" s="4"/>
      <c r="K18" s="4"/>
      <c r="L18" s="4"/>
      <c r="M18" s="4"/>
      <c r="N18" s="4"/>
      <c r="O18" s="34" t="str">
        <f>'Uzturvērtība 3-6'!O18</f>
        <v>Piens</v>
      </c>
      <c r="P18" s="69">
        <f>'Uzturvērtība 3-6'!P18*80/100</f>
        <v>80</v>
      </c>
      <c r="Q18" s="69">
        <f>'Uzturvērtība 3-6'!Q18*80/100</f>
        <v>2.64</v>
      </c>
      <c r="R18" s="69">
        <f>'Uzturvērtība 3-6'!R18*80/100</f>
        <v>3.04</v>
      </c>
      <c r="S18" s="69">
        <f>'Uzturvērtība 3-6'!S18*80/100</f>
        <v>3.6</v>
      </c>
      <c r="T18" s="69">
        <f>'Uzturvērtība 3-6'!T18*80/100</f>
        <v>52.8</v>
      </c>
      <c r="U18" s="4"/>
      <c r="V18" s="113" t="s">
        <v>225</v>
      </c>
      <c r="W18" s="22"/>
      <c r="X18" s="22"/>
      <c r="Y18" s="22"/>
      <c r="Z18" s="4"/>
      <c r="AA18" s="4"/>
      <c r="AB18" s="4"/>
      <c r="AC18" s="104" t="s">
        <v>53</v>
      </c>
      <c r="AD18" s="105">
        <v>58</v>
      </c>
      <c r="AE18" s="105">
        <v>0</v>
      </c>
      <c r="AF18" s="105">
        <v>0</v>
      </c>
      <c r="AG18" s="105">
        <v>0</v>
      </c>
      <c r="AH18" s="106">
        <v>0</v>
      </c>
    </row>
    <row r="19" spans="1:34" x14ac:dyDescent="0.3">
      <c r="A19" s="287" t="str">
        <f>'Uzturvērtība 3-6'!A19</f>
        <v>Bumbieris</v>
      </c>
      <c r="B19" s="115">
        <f>'Uzturvērtība 3-6'!B19*40/50</f>
        <v>40</v>
      </c>
      <c r="C19" s="115">
        <f>'Uzturvērtība 3-6'!C19*40/50</f>
        <v>0.2</v>
      </c>
      <c r="D19" s="115">
        <f>'Uzturvērtība 3-6'!D19*40/50</f>
        <v>0.08</v>
      </c>
      <c r="E19" s="115">
        <f>'Uzturvērtība 3-6'!E19*40/50</f>
        <v>7.84</v>
      </c>
      <c r="F19" s="115">
        <f>'Uzturvērtība 3-6'!F19*40/50</f>
        <v>16.8</v>
      </c>
      <c r="G19" s="4"/>
      <c r="H19" s="116" t="s">
        <v>58</v>
      </c>
      <c r="I19" s="117"/>
      <c r="J19" s="117"/>
      <c r="K19" s="117"/>
      <c r="L19" s="117"/>
      <c r="M19" s="118"/>
      <c r="N19" s="4"/>
      <c r="O19" s="34" t="str">
        <f>'Uzturvērtība 3-6'!O19</f>
        <v>Melone</v>
      </c>
      <c r="P19" s="86">
        <f>'Uzturvērtība 3-6'!P19*40/50</f>
        <v>40</v>
      </c>
      <c r="Q19" s="69">
        <f>'Uzturvērtība 3-6'!Q19*40/50</f>
        <v>0.2</v>
      </c>
      <c r="R19" s="69">
        <f>'Uzturvērtība 3-6'!R19*40/50</f>
        <v>4.0000000000000008E-2</v>
      </c>
      <c r="S19" s="69">
        <f>'Uzturvērtība 3-6'!S19*40/50</f>
        <v>3.64</v>
      </c>
      <c r="T19" s="69">
        <f>'Uzturvērtība 3-6'!T19*40/50</f>
        <v>14.4</v>
      </c>
      <c r="U19" s="4"/>
      <c r="V19" s="4"/>
      <c r="W19" s="4"/>
      <c r="X19" s="4"/>
      <c r="Y19" s="4"/>
      <c r="Z19" s="4"/>
      <c r="AA19" s="4"/>
      <c r="AB19" s="4"/>
      <c r="AC19" s="75" t="s">
        <v>56</v>
      </c>
      <c r="AD19" s="11">
        <v>25</v>
      </c>
      <c r="AE19" s="11">
        <v>0.42</v>
      </c>
      <c r="AF19" s="11">
        <v>0.02</v>
      </c>
      <c r="AG19" s="11">
        <v>5</v>
      </c>
      <c r="AH19" s="76">
        <v>21.5</v>
      </c>
    </row>
    <row r="20" spans="1:34" x14ac:dyDescent="0.3">
      <c r="A20" s="124" t="s">
        <v>43</v>
      </c>
      <c r="B20" s="126">
        <f t="shared" ref="B20:F20" si="3">SUM(B10:B19)</f>
        <v>244.22222222222223</v>
      </c>
      <c r="C20" s="126">
        <f t="shared" si="3"/>
        <v>5.6155555555555559</v>
      </c>
      <c r="D20" s="126">
        <f t="shared" si="3"/>
        <v>3.2444444444444449</v>
      </c>
      <c r="E20" s="126">
        <f t="shared" si="3"/>
        <v>50.427777777777777</v>
      </c>
      <c r="F20" s="126">
        <f t="shared" si="3"/>
        <v>233.77111111111111</v>
      </c>
      <c r="G20" s="4"/>
      <c r="H20" s="127"/>
      <c r="I20" s="128"/>
      <c r="J20" s="128"/>
      <c r="K20" s="128"/>
      <c r="L20" s="128"/>
      <c r="M20" s="128"/>
      <c r="N20" s="4"/>
      <c r="O20" s="129" t="s">
        <v>43</v>
      </c>
      <c r="P20" s="180">
        <f t="shared" ref="P20:T20" si="4">SUM(P9:P19)</f>
        <v>220.89999999999998</v>
      </c>
      <c r="Q20" s="180">
        <f t="shared" si="4"/>
        <v>8.968304347826086</v>
      </c>
      <c r="R20" s="180">
        <f t="shared" si="4"/>
        <v>16.399956521739128</v>
      </c>
      <c r="S20" s="180">
        <f t="shared" si="4"/>
        <v>37.761391304347832</v>
      </c>
      <c r="T20" s="180">
        <f t="shared" si="4"/>
        <v>332.94199999999995</v>
      </c>
      <c r="U20" s="4"/>
      <c r="V20" s="104" t="s">
        <v>19</v>
      </c>
      <c r="W20" s="131" t="s">
        <v>24</v>
      </c>
      <c r="X20" s="131" t="s">
        <v>61</v>
      </c>
      <c r="Y20" s="131" t="s">
        <v>22</v>
      </c>
      <c r="Z20" s="131" t="s">
        <v>23</v>
      </c>
      <c r="AA20" s="132" t="s">
        <v>62</v>
      </c>
      <c r="AB20" s="4"/>
      <c r="AC20" s="75" t="s">
        <v>60</v>
      </c>
      <c r="AD20" s="123">
        <v>13</v>
      </c>
      <c r="AE20" s="63">
        <v>0.13</v>
      </c>
      <c r="AF20" s="63">
        <v>0.01</v>
      </c>
      <c r="AG20" s="63">
        <v>0.84</v>
      </c>
      <c r="AH20" s="64">
        <v>3.38</v>
      </c>
    </row>
    <row r="21" spans="1:34" x14ac:dyDescent="0.3">
      <c r="G21" s="4"/>
      <c r="H21" s="133" t="s">
        <v>19</v>
      </c>
      <c r="I21" s="134" t="s">
        <v>24</v>
      </c>
      <c r="J21" s="134" t="s">
        <v>21</v>
      </c>
      <c r="K21" s="134" t="s">
        <v>22</v>
      </c>
      <c r="L21" s="134" t="s">
        <v>23</v>
      </c>
      <c r="M21" s="135" t="s">
        <v>0</v>
      </c>
      <c r="N21" s="4"/>
      <c r="O21" s="4"/>
      <c r="P21" s="4"/>
      <c r="Q21" s="4"/>
      <c r="R21" s="4"/>
      <c r="S21" s="4"/>
      <c r="T21" s="4"/>
      <c r="U21" s="4"/>
      <c r="V21" s="75" t="s">
        <v>63</v>
      </c>
      <c r="W21" s="11">
        <v>17</v>
      </c>
      <c r="X21" s="11">
        <v>0.15</v>
      </c>
      <c r="Y21" s="11">
        <v>0.03</v>
      </c>
      <c r="Z21" s="11">
        <v>1.63</v>
      </c>
      <c r="AA21" s="76">
        <v>6.97</v>
      </c>
      <c r="AB21" s="12"/>
      <c r="AC21" s="75" t="s">
        <v>63</v>
      </c>
      <c r="AD21" s="11">
        <v>13</v>
      </c>
      <c r="AE21" s="11">
        <v>0.11</v>
      </c>
      <c r="AF21" s="11">
        <v>0.02</v>
      </c>
      <c r="AG21" s="11">
        <v>1.24</v>
      </c>
      <c r="AH21" s="76">
        <v>5.33</v>
      </c>
    </row>
    <row r="22" spans="1:34" x14ac:dyDescent="0.3">
      <c r="A22" s="113" t="s">
        <v>65</v>
      </c>
      <c r="B22" s="22"/>
      <c r="C22" s="22"/>
      <c r="D22" s="113"/>
      <c r="E22" s="4"/>
      <c r="F22" s="4"/>
      <c r="G22" s="12"/>
      <c r="H22" s="137" t="s">
        <v>63</v>
      </c>
      <c r="I22" s="138">
        <v>7</v>
      </c>
      <c r="J22" s="63">
        <v>0.06</v>
      </c>
      <c r="K22" s="63">
        <v>0.01</v>
      </c>
      <c r="L22" s="63">
        <v>0.67</v>
      </c>
      <c r="M22" s="64">
        <v>2.87</v>
      </c>
      <c r="N22" s="12"/>
      <c r="O22" s="113" t="s">
        <v>66</v>
      </c>
      <c r="P22" s="113"/>
      <c r="Q22" s="22"/>
      <c r="R22" s="22"/>
      <c r="S22" s="4"/>
      <c r="T22" s="4"/>
      <c r="U22" s="4"/>
      <c r="V22" s="75" t="s">
        <v>56</v>
      </c>
      <c r="W22" s="11">
        <v>17</v>
      </c>
      <c r="X22" s="11">
        <v>0.28999999999999998</v>
      </c>
      <c r="Y22" s="11">
        <v>0.01</v>
      </c>
      <c r="Z22" s="11">
        <v>3.4</v>
      </c>
      <c r="AA22" s="76">
        <v>14.62</v>
      </c>
      <c r="AB22" s="12"/>
      <c r="AC22" s="75" t="s">
        <v>64</v>
      </c>
      <c r="AD22" s="11">
        <v>13</v>
      </c>
      <c r="AE22" s="59">
        <v>0.17</v>
      </c>
      <c r="AF22" s="59">
        <v>0.01</v>
      </c>
      <c r="AG22" s="59">
        <v>0.75</v>
      </c>
      <c r="AH22" s="60">
        <v>3.25</v>
      </c>
    </row>
    <row r="23" spans="1:34" x14ac:dyDescent="0.3">
      <c r="A23" s="4"/>
      <c r="B23" s="4"/>
      <c r="C23" s="4"/>
      <c r="D23" s="4"/>
      <c r="E23" s="4"/>
      <c r="F23" s="4"/>
      <c r="G23" s="12"/>
      <c r="H23" s="99" t="s">
        <v>226</v>
      </c>
      <c r="I23" s="66">
        <v>10</v>
      </c>
      <c r="J23" s="66">
        <v>0.2</v>
      </c>
      <c r="K23" s="66">
        <v>0.01</v>
      </c>
      <c r="L23" s="66">
        <v>0.53</v>
      </c>
      <c r="M23" s="100">
        <v>2.5</v>
      </c>
      <c r="N23" s="12"/>
      <c r="O23" s="29" t="s">
        <v>69</v>
      </c>
      <c r="P23" s="4"/>
      <c r="Q23" s="4"/>
      <c r="R23" s="4"/>
      <c r="S23" s="4"/>
      <c r="T23" s="4"/>
      <c r="U23" s="12"/>
      <c r="V23" s="75" t="s">
        <v>70</v>
      </c>
      <c r="W23" s="11">
        <v>15</v>
      </c>
      <c r="X23" s="11">
        <v>0.14000000000000001</v>
      </c>
      <c r="Y23" s="11">
        <v>0.03</v>
      </c>
      <c r="Z23" s="11">
        <v>0</v>
      </c>
      <c r="AA23" s="76">
        <v>6.3</v>
      </c>
      <c r="AB23" s="12"/>
      <c r="AC23" s="75" t="s">
        <v>67</v>
      </c>
      <c r="AD23" s="11">
        <v>5</v>
      </c>
      <c r="AE23" s="59">
        <v>0.15</v>
      </c>
      <c r="AF23" s="59">
        <v>1.75</v>
      </c>
      <c r="AG23" s="59">
        <v>0.22</v>
      </c>
      <c r="AH23" s="60">
        <v>17.25</v>
      </c>
    </row>
    <row r="24" spans="1:34" x14ac:dyDescent="0.3">
      <c r="A24" s="95" t="s">
        <v>19</v>
      </c>
      <c r="B24" s="96" t="s">
        <v>24</v>
      </c>
      <c r="C24" s="96" t="s">
        <v>21</v>
      </c>
      <c r="D24" s="96" t="s">
        <v>22</v>
      </c>
      <c r="E24" s="96" t="s">
        <v>23</v>
      </c>
      <c r="F24" s="97" t="s">
        <v>0</v>
      </c>
      <c r="G24" s="12"/>
      <c r="H24" s="99" t="s">
        <v>72</v>
      </c>
      <c r="I24" s="66">
        <v>10</v>
      </c>
      <c r="J24" s="66">
        <v>0.11</v>
      </c>
      <c r="K24" s="66">
        <v>0.02</v>
      </c>
      <c r="L24" s="66">
        <v>0.11</v>
      </c>
      <c r="M24" s="100">
        <v>1.3</v>
      </c>
      <c r="N24" s="12"/>
      <c r="O24" s="95" t="s">
        <v>19</v>
      </c>
      <c r="P24" s="96" t="s">
        <v>24</v>
      </c>
      <c r="Q24" s="96" t="s">
        <v>61</v>
      </c>
      <c r="R24" s="96" t="s">
        <v>22</v>
      </c>
      <c r="S24" s="96" t="s">
        <v>23</v>
      </c>
      <c r="T24" s="97" t="s">
        <v>62</v>
      </c>
      <c r="U24" s="12"/>
      <c r="V24" s="75" t="s">
        <v>73</v>
      </c>
      <c r="W24" s="11">
        <v>20</v>
      </c>
      <c r="X24" s="11">
        <v>0.4</v>
      </c>
      <c r="Y24" s="11">
        <v>0.02</v>
      </c>
      <c r="Z24" s="11">
        <v>1.06</v>
      </c>
      <c r="AA24" s="76">
        <v>5</v>
      </c>
      <c r="AB24" s="12"/>
      <c r="AC24" s="75" t="s">
        <v>71</v>
      </c>
      <c r="AD24" s="11">
        <v>8</v>
      </c>
      <c r="AE24" s="11">
        <v>0.88</v>
      </c>
      <c r="AF24" s="11">
        <v>2.08</v>
      </c>
      <c r="AG24" s="11">
        <v>0.13</v>
      </c>
      <c r="AH24" s="76">
        <v>22.96</v>
      </c>
    </row>
    <row r="25" spans="1:34" x14ac:dyDescent="0.3">
      <c r="A25" s="61" t="s">
        <v>56</v>
      </c>
      <c r="B25" s="78">
        <v>20</v>
      </c>
      <c r="C25" s="78">
        <v>0.34</v>
      </c>
      <c r="D25" s="78">
        <v>0.02</v>
      </c>
      <c r="E25" s="78">
        <v>4</v>
      </c>
      <c r="F25" s="140">
        <v>17.2</v>
      </c>
      <c r="G25" s="12"/>
      <c r="H25" s="99" t="s">
        <v>74</v>
      </c>
      <c r="I25" s="66">
        <v>12</v>
      </c>
      <c r="J25" s="66">
        <v>1.32</v>
      </c>
      <c r="K25" s="66">
        <v>3.12</v>
      </c>
      <c r="L25" s="66">
        <v>0.19</v>
      </c>
      <c r="M25" s="100">
        <v>34.44</v>
      </c>
      <c r="N25" s="12"/>
      <c r="O25" s="104" t="s">
        <v>75</v>
      </c>
      <c r="P25" s="105">
        <v>20</v>
      </c>
      <c r="Q25" s="105">
        <v>3.78</v>
      </c>
      <c r="R25" s="105">
        <v>2.68</v>
      </c>
      <c r="S25" s="105">
        <v>0</v>
      </c>
      <c r="T25" s="106">
        <v>39</v>
      </c>
      <c r="U25" s="12"/>
      <c r="V25" s="75" t="s">
        <v>76</v>
      </c>
      <c r="W25" s="11">
        <v>10</v>
      </c>
      <c r="X25" s="11">
        <v>0.12</v>
      </c>
      <c r="Y25" s="11">
        <v>0.02</v>
      </c>
      <c r="Z25" s="11">
        <v>0.33</v>
      </c>
      <c r="AA25" s="76">
        <v>1.6</v>
      </c>
      <c r="AB25" s="12"/>
      <c r="AC25" s="75" t="s">
        <v>72</v>
      </c>
      <c r="AD25" s="11">
        <v>13</v>
      </c>
      <c r="AE25" s="11">
        <v>0.14000000000000001</v>
      </c>
      <c r="AF25" s="11">
        <v>0.03</v>
      </c>
      <c r="AG25" s="11">
        <v>0.14000000000000001</v>
      </c>
      <c r="AH25" s="76">
        <v>1.69</v>
      </c>
    </row>
    <row r="26" spans="1:34" x14ac:dyDescent="0.3">
      <c r="A26" s="75" t="s">
        <v>63</v>
      </c>
      <c r="B26" s="11">
        <v>20</v>
      </c>
      <c r="C26" s="11">
        <v>0.18</v>
      </c>
      <c r="D26" s="11">
        <v>0.04</v>
      </c>
      <c r="E26" s="11">
        <v>1.92</v>
      </c>
      <c r="F26" s="76">
        <v>8.1999999999999993</v>
      </c>
      <c r="G26" s="12"/>
      <c r="H26" s="99" t="s">
        <v>56</v>
      </c>
      <c r="I26" s="66">
        <v>34</v>
      </c>
      <c r="J26" s="66">
        <v>0.57999999999999996</v>
      </c>
      <c r="K26" s="66">
        <v>0.34</v>
      </c>
      <c r="L26" s="66">
        <v>6.8</v>
      </c>
      <c r="M26" s="100">
        <v>29.24</v>
      </c>
      <c r="N26" s="12"/>
      <c r="O26" s="75" t="s">
        <v>227</v>
      </c>
      <c r="P26" s="11">
        <v>1</v>
      </c>
      <c r="Q26" s="11">
        <v>0</v>
      </c>
      <c r="R26" s="11">
        <v>0</v>
      </c>
      <c r="S26" s="11">
        <v>0</v>
      </c>
      <c r="T26" s="76">
        <v>0</v>
      </c>
      <c r="U26" s="12"/>
      <c r="V26" s="75" t="s">
        <v>40</v>
      </c>
      <c r="W26" s="11">
        <v>0.7</v>
      </c>
      <c r="X26" s="11">
        <v>0</v>
      </c>
      <c r="Y26" s="11">
        <v>0</v>
      </c>
      <c r="Z26" s="11">
        <v>0</v>
      </c>
      <c r="AA26" s="76">
        <v>0</v>
      </c>
      <c r="AB26" s="12"/>
      <c r="AC26" s="141" t="s">
        <v>40</v>
      </c>
      <c r="AD26" s="87">
        <v>0.6</v>
      </c>
      <c r="AE26" s="87">
        <v>0</v>
      </c>
      <c r="AF26" s="87">
        <v>0</v>
      </c>
      <c r="AG26" s="87">
        <v>0</v>
      </c>
      <c r="AH26" s="88">
        <v>0</v>
      </c>
    </row>
    <row r="27" spans="1:34" ht="14.4" x14ac:dyDescent="0.3">
      <c r="A27" s="75" t="s">
        <v>79</v>
      </c>
      <c r="B27" s="11">
        <v>26</v>
      </c>
      <c r="C27" s="11">
        <v>0.26</v>
      </c>
      <c r="D27" s="11">
        <v>0</v>
      </c>
      <c r="E27" s="11">
        <v>1.61</v>
      </c>
      <c r="F27" s="76">
        <v>7.54</v>
      </c>
      <c r="G27" s="12"/>
      <c r="H27" s="99" t="s">
        <v>80</v>
      </c>
      <c r="I27" s="66">
        <v>3.5</v>
      </c>
      <c r="J27" s="66">
        <v>0.15</v>
      </c>
      <c r="K27" s="66">
        <v>0.4</v>
      </c>
      <c r="L27" s="66">
        <v>0.4</v>
      </c>
      <c r="M27" s="100">
        <v>2.4</v>
      </c>
      <c r="N27" s="12"/>
      <c r="O27" s="137" t="s">
        <v>28</v>
      </c>
      <c r="P27" s="143">
        <v>0.4</v>
      </c>
      <c r="Q27" s="143">
        <v>0.04</v>
      </c>
      <c r="R27" s="143">
        <v>0</v>
      </c>
      <c r="S27" s="143">
        <v>0.25</v>
      </c>
      <c r="T27" s="144">
        <v>1.28</v>
      </c>
      <c r="U27" s="12"/>
      <c r="V27" s="75" t="s">
        <v>53</v>
      </c>
      <c r="W27" s="11">
        <v>71</v>
      </c>
      <c r="X27" s="11">
        <v>0</v>
      </c>
      <c r="Y27" s="11">
        <v>0</v>
      </c>
      <c r="Z27" s="11">
        <v>0</v>
      </c>
      <c r="AA27" s="76">
        <v>0</v>
      </c>
      <c r="AB27" s="12"/>
      <c r="AC27" s="34" t="s">
        <v>78</v>
      </c>
      <c r="AD27" s="69">
        <v>10</v>
      </c>
      <c r="AE27" s="69">
        <v>0.84</v>
      </c>
      <c r="AF27" s="69">
        <v>0.24</v>
      </c>
      <c r="AG27" s="69">
        <v>5.46</v>
      </c>
      <c r="AH27" s="89">
        <v>27.6</v>
      </c>
    </row>
    <row r="28" spans="1:34" ht="14.4" x14ac:dyDescent="0.3">
      <c r="A28" s="75" t="s">
        <v>64</v>
      </c>
      <c r="B28" s="11">
        <v>20</v>
      </c>
      <c r="C28" s="11">
        <v>0.26</v>
      </c>
      <c r="D28" s="11">
        <v>0.02</v>
      </c>
      <c r="E28" s="11">
        <v>1.1599999999999999</v>
      </c>
      <c r="F28" s="76">
        <v>5</v>
      </c>
      <c r="G28" s="12"/>
      <c r="H28" s="99" t="s">
        <v>81</v>
      </c>
      <c r="I28" s="66">
        <v>0.14000000000000001</v>
      </c>
      <c r="J28" s="66">
        <v>0</v>
      </c>
      <c r="K28" s="66">
        <v>0</v>
      </c>
      <c r="L28" s="66">
        <v>0</v>
      </c>
      <c r="M28" s="100">
        <v>0.06</v>
      </c>
      <c r="N28" s="12"/>
      <c r="O28" s="137" t="s">
        <v>63</v>
      </c>
      <c r="P28" s="138">
        <v>7</v>
      </c>
      <c r="Q28" s="63">
        <v>0.06</v>
      </c>
      <c r="R28" s="63">
        <v>0.01</v>
      </c>
      <c r="S28" s="63">
        <v>0.67</v>
      </c>
      <c r="T28" s="64">
        <v>2.87</v>
      </c>
      <c r="U28" s="12"/>
      <c r="V28" s="141" t="s">
        <v>82</v>
      </c>
      <c r="W28" s="87">
        <v>0.02</v>
      </c>
      <c r="X28" s="87">
        <v>0</v>
      </c>
      <c r="Y28" s="87">
        <v>0</v>
      </c>
      <c r="Z28" s="87">
        <v>0</v>
      </c>
      <c r="AA28" s="88">
        <v>0</v>
      </c>
      <c r="AB28" s="4"/>
      <c r="AC28" s="129" t="s">
        <v>43</v>
      </c>
      <c r="AD28" s="130">
        <f t="shared" ref="AD28:AH28" si="5">SUM(AD18:AD27)</f>
        <v>158.6</v>
      </c>
      <c r="AE28" s="130">
        <f t="shared" si="5"/>
        <v>2.84</v>
      </c>
      <c r="AF28" s="130">
        <f t="shared" si="5"/>
        <v>4.16</v>
      </c>
      <c r="AG28" s="130">
        <f t="shared" si="5"/>
        <v>13.780000000000001</v>
      </c>
      <c r="AH28" s="102">
        <f t="shared" si="5"/>
        <v>102.96000000000001</v>
      </c>
    </row>
    <row r="29" spans="1:34" ht="14.4" x14ac:dyDescent="0.3">
      <c r="A29" s="75" t="s">
        <v>83</v>
      </c>
      <c r="B29" s="11">
        <v>6</v>
      </c>
      <c r="C29" s="11">
        <v>1.0900000000000001</v>
      </c>
      <c r="D29" s="11">
        <v>0.01</v>
      </c>
      <c r="E29" s="11">
        <v>2.69</v>
      </c>
      <c r="F29" s="76">
        <v>14.88</v>
      </c>
      <c r="G29" s="12"/>
      <c r="H29" s="99" t="s">
        <v>40</v>
      </c>
      <c r="I29" s="66">
        <v>0.5</v>
      </c>
      <c r="J29" s="66">
        <v>0</v>
      </c>
      <c r="K29" s="66">
        <v>0</v>
      </c>
      <c r="L29" s="66">
        <v>0</v>
      </c>
      <c r="M29" s="100">
        <v>0</v>
      </c>
      <c r="N29" s="12"/>
      <c r="O29" s="75" t="s">
        <v>64</v>
      </c>
      <c r="P29" s="11">
        <v>15</v>
      </c>
      <c r="Q29" s="59">
        <v>0.19500000000000001</v>
      </c>
      <c r="R29" s="59">
        <v>1.4999999999999999E-2</v>
      </c>
      <c r="S29" s="59">
        <v>0.87</v>
      </c>
      <c r="T29" s="59">
        <v>3.75</v>
      </c>
      <c r="U29" s="12"/>
      <c r="V29" s="104" t="s">
        <v>84</v>
      </c>
      <c r="W29" s="105">
        <v>10</v>
      </c>
      <c r="X29" s="105">
        <v>0.26</v>
      </c>
      <c r="Y29" s="105">
        <v>2.5</v>
      </c>
      <c r="Z29" s="105">
        <v>0.27</v>
      </c>
      <c r="AA29" s="106">
        <v>24.62</v>
      </c>
      <c r="AB29" s="4"/>
      <c r="AC29" s="403"/>
      <c r="AD29" s="142"/>
      <c r="AE29" s="142"/>
      <c r="AF29" s="142"/>
      <c r="AG29" s="142"/>
      <c r="AH29" s="142"/>
    </row>
    <row r="30" spans="1:34" ht="14.4" x14ac:dyDescent="0.3">
      <c r="A30" s="75" t="s">
        <v>86</v>
      </c>
      <c r="B30" s="11">
        <v>0.4</v>
      </c>
      <c r="C30" s="11">
        <v>0</v>
      </c>
      <c r="D30" s="11">
        <v>0</v>
      </c>
      <c r="E30" s="11">
        <v>0</v>
      </c>
      <c r="F30" s="76">
        <v>0.88</v>
      </c>
      <c r="G30" s="4"/>
      <c r="H30" s="99" t="s">
        <v>82</v>
      </c>
      <c r="I30" s="66">
        <v>0.01</v>
      </c>
      <c r="J30" s="66">
        <v>0</v>
      </c>
      <c r="K30" s="66">
        <v>0</v>
      </c>
      <c r="L30" s="66">
        <v>0</v>
      </c>
      <c r="M30" s="100">
        <v>0</v>
      </c>
      <c r="N30" s="12"/>
      <c r="O30" s="61" t="s">
        <v>56</v>
      </c>
      <c r="P30" s="78">
        <v>23</v>
      </c>
      <c r="Q30" s="59">
        <v>0.39</v>
      </c>
      <c r="R30" s="59">
        <v>0.02</v>
      </c>
      <c r="S30" s="59">
        <v>4.5999999999999996</v>
      </c>
      <c r="T30" s="59">
        <v>19.78</v>
      </c>
      <c r="U30" s="12"/>
      <c r="V30" s="43" t="s">
        <v>87</v>
      </c>
      <c r="W30" s="70">
        <v>13</v>
      </c>
      <c r="X30" s="147">
        <v>1.417</v>
      </c>
      <c r="Y30" s="147">
        <v>1.3</v>
      </c>
      <c r="Z30" s="147">
        <v>6.37</v>
      </c>
      <c r="AA30" s="148">
        <v>42.9</v>
      </c>
      <c r="AB30" s="4"/>
      <c r="AC30" s="403"/>
      <c r="AD30" s="142"/>
      <c r="AE30" s="142"/>
      <c r="AF30" s="142"/>
      <c r="AG30" s="142"/>
      <c r="AH30" s="142"/>
    </row>
    <row r="31" spans="1:34" ht="14.4" x14ac:dyDescent="0.3">
      <c r="A31" s="150" t="s">
        <v>89</v>
      </c>
      <c r="B31" s="151">
        <v>0.05</v>
      </c>
      <c r="C31" s="151">
        <v>0</v>
      </c>
      <c r="D31" s="151">
        <v>0</v>
      </c>
      <c r="E31" s="151">
        <v>0.02</v>
      </c>
      <c r="F31" s="152">
        <v>7.0000000000000007E-2</v>
      </c>
      <c r="G31" s="4"/>
      <c r="H31" s="153" t="s">
        <v>53</v>
      </c>
      <c r="I31" s="115">
        <v>73</v>
      </c>
      <c r="J31" s="115">
        <v>0</v>
      </c>
      <c r="K31" s="115">
        <v>0</v>
      </c>
      <c r="L31" s="115">
        <v>0</v>
      </c>
      <c r="M31" s="154">
        <v>0</v>
      </c>
      <c r="N31" s="12"/>
      <c r="O31" s="75" t="s">
        <v>90</v>
      </c>
      <c r="P31" s="11">
        <v>4</v>
      </c>
      <c r="Q31" s="11">
        <v>0.04</v>
      </c>
      <c r="R31" s="11">
        <v>0</v>
      </c>
      <c r="S31" s="11">
        <v>0.04</v>
      </c>
      <c r="T31" s="76">
        <v>0.52</v>
      </c>
      <c r="U31" s="12"/>
      <c r="V31" s="129" t="s">
        <v>43</v>
      </c>
      <c r="W31" s="102">
        <f t="shared" ref="W31:AA31" si="6">SUM(W21:W30)</f>
        <v>173.72</v>
      </c>
      <c r="X31" s="102">
        <f t="shared" si="6"/>
        <v>2.7770000000000001</v>
      </c>
      <c r="Y31" s="102">
        <f t="shared" si="6"/>
        <v>3.91</v>
      </c>
      <c r="Z31" s="102">
        <f t="shared" si="6"/>
        <v>13.059999999999999</v>
      </c>
      <c r="AA31" s="102">
        <f t="shared" si="6"/>
        <v>102.00999999999999</v>
      </c>
      <c r="AB31" s="12" t="s">
        <v>228</v>
      </c>
      <c r="AC31" s="317"/>
      <c r="AD31" s="310"/>
      <c r="AE31" s="310"/>
      <c r="AF31" s="310"/>
      <c r="AG31" s="310"/>
      <c r="AH31" s="310"/>
    </row>
    <row r="32" spans="1:34" ht="14.4" x14ac:dyDescent="0.3">
      <c r="A32" s="75" t="s">
        <v>40</v>
      </c>
      <c r="B32" s="11">
        <v>0.4</v>
      </c>
      <c r="C32" s="11">
        <v>0</v>
      </c>
      <c r="D32" s="11">
        <v>0</v>
      </c>
      <c r="E32" s="11">
        <v>0</v>
      </c>
      <c r="F32" s="76">
        <v>0</v>
      </c>
      <c r="G32" s="4"/>
      <c r="H32" s="40" t="s">
        <v>92</v>
      </c>
      <c r="I32" s="69">
        <v>12</v>
      </c>
      <c r="J32" s="70">
        <v>1.417</v>
      </c>
      <c r="K32" s="70">
        <v>1.3</v>
      </c>
      <c r="L32" s="70">
        <v>6.37</v>
      </c>
      <c r="M32" s="158">
        <v>42.9</v>
      </c>
      <c r="N32" s="12"/>
      <c r="O32" s="75" t="s">
        <v>81</v>
      </c>
      <c r="P32" s="11">
        <v>0.85</v>
      </c>
      <c r="Q32" s="11">
        <v>0.03</v>
      </c>
      <c r="R32" s="11">
        <v>0</v>
      </c>
      <c r="S32" s="11">
        <v>0.05</v>
      </c>
      <c r="T32" s="76">
        <v>0.36</v>
      </c>
      <c r="U32" s="12"/>
      <c r="V32" s="1"/>
      <c r="W32" s="169"/>
      <c r="X32" s="169"/>
      <c r="Y32" s="169"/>
      <c r="Z32" s="169"/>
      <c r="AA32" s="169"/>
      <c r="AB32" s="4"/>
      <c r="AC32" s="146" t="s">
        <v>229</v>
      </c>
      <c r="AD32" s="25"/>
      <c r="AE32" s="25"/>
      <c r="AF32" s="25"/>
      <c r="AG32" s="25"/>
      <c r="AH32" s="25"/>
    </row>
    <row r="33" spans="1:34" ht="14.4" x14ac:dyDescent="0.3">
      <c r="A33" s="75" t="s">
        <v>82</v>
      </c>
      <c r="B33" s="11">
        <v>0.1</v>
      </c>
      <c r="C33" s="11">
        <v>0</v>
      </c>
      <c r="D33" s="11">
        <v>0</v>
      </c>
      <c r="E33" s="11">
        <v>0</v>
      </c>
      <c r="F33" s="76">
        <v>0</v>
      </c>
      <c r="G33" s="4"/>
      <c r="H33" s="162" t="s">
        <v>43</v>
      </c>
      <c r="I33" s="72">
        <f t="shared" ref="I33:M33" si="7">SUM(I22:I32)</f>
        <v>162.15</v>
      </c>
      <c r="J33" s="72">
        <f t="shared" si="7"/>
        <v>3.8369999999999997</v>
      </c>
      <c r="K33" s="72">
        <f t="shared" si="7"/>
        <v>5.2</v>
      </c>
      <c r="L33" s="72">
        <f t="shared" si="7"/>
        <v>15.07</v>
      </c>
      <c r="M33" s="163">
        <f t="shared" si="7"/>
        <v>115.71000000000001</v>
      </c>
      <c r="N33" s="12"/>
      <c r="O33" s="75" t="s">
        <v>40</v>
      </c>
      <c r="P33" s="11">
        <v>0.69</v>
      </c>
      <c r="Q33" s="11">
        <v>0</v>
      </c>
      <c r="R33" s="11">
        <v>0</v>
      </c>
      <c r="S33" s="11">
        <v>0</v>
      </c>
      <c r="T33" s="76">
        <v>0</v>
      </c>
      <c r="U33" s="12"/>
      <c r="V33" s="4"/>
      <c r="W33" s="4"/>
      <c r="X33" s="4"/>
      <c r="Y33" s="4"/>
      <c r="Z33" s="4"/>
      <c r="AA33" s="4"/>
      <c r="AB33" s="4"/>
      <c r="AC33" s="149" t="s">
        <v>230</v>
      </c>
      <c r="AD33" s="25"/>
      <c r="AE33" s="25"/>
      <c r="AF33" s="25"/>
      <c r="AG33" s="25"/>
      <c r="AH33" s="25"/>
    </row>
    <row r="34" spans="1:34" ht="14.4" x14ac:dyDescent="0.3">
      <c r="A34" s="85" t="s">
        <v>53</v>
      </c>
      <c r="B34" s="86">
        <v>58</v>
      </c>
      <c r="C34" s="86">
        <v>0</v>
      </c>
      <c r="D34" s="86">
        <v>0</v>
      </c>
      <c r="E34" s="86">
        <v>0</v>
      </c>
      <c r="F34" s="167">
        <v>0</v>
      </c>
      <c r="G34" s="4"/>
      <c r="H34" s="404"/>
      <c r="I34" s="405"/>
      <c r="J34" s="405"/>
      <c r="K34" s="405"/>
      <c r="L34" s="405"/>
      <c r="M34" s="405"/>
      <c r="N34" s="12"/>
      <c r="O34" s="75" t="s">
        <v>82</v>
      </c>
      <c r="P34" s="11">
        <v>0.14000000000000001</v>
      </c>
      <c r="Q34" s="11">
        <v>0</v>
      </c>
      <c r="R34" s="11">
        <v>0</v>
      </c>
      <c r="S34" s="11">
        <v>0</v>
      </c>
      <c r="T34" s="76">
        <v>0</v>
      </c>
      <c r="U34" s="12"/>
      <c r="V34" s="5" t="s">
        <v>231</v>
      </c>
      <c r="W34" s="22"/>
      <c r="X34" s="22"/>
      <c r="Y34" s="22"/>
      <c r="Z34" s="22"/>
      <c r="AA34" s="4"/>
      <c r="AB34" s="4"/>
      <c r="AC34" s="155" t="s">
        <v>91</v>
      </c>
      <c r="AD34" s="156"/>
      <c r="AE34" s="156"/>
      <c r="AF34" s="156"/>
      <c r="AG34" s="156"/>
      <c r="AH34" s="156"/>
    </row>
    <row r="35" spans="1:34" ht="14.4" x14ac:dyDescent="0.3">
      <c r="A35" s="75" t="s">
        <v>84</v>
      </c>
      <c r="B35" s="11">
        <v>10</v>
      </c>
      <c r="C35" s="11">
        <v>0.26</v>
      </c>
      <c r="D35" s="11">
        <v>2.5</v>
      </c>
      <c r="E35" s="11">
        <v>0.27</v>
      </c>
      <c r="F35" s="76">
        <v>24.62</v>
      </c>
      <c r="G35" s="4"/>
      <c r="H35" s="1"/>
      <c r="I35" s="169"/>
      <c r="J35" s="169"/>
      <c r="K35" s="169"/>
      <c r="L35" s="169"/>
      <c r="M35" s="169"/>
      <c r="N35" s="4"/>
      <c r="O35" s="141" t="s">
        <v>53</v>
      </c>
      <c r="P35" s="87">
        <v>86</v>
      </c>
      <c r="Q35" s="87">
        <v>0</v>
      </c>
      <c r="R35" s="87">
        <v>0</v>
      </c>
      <c r="S35" s="87">
        <v>0</v>
      </c>
      <c r="T35" s="88">
        <v>0</v>
      </c>
      <c r="U35" s="12"/>
      <c r="V35" s="2" t="s">
        <v>100</v>
      </c>
      <c r="W35" s="4"/>
      <c r="X35" s="4"/>
      <c r="Y35" s="4"/>
      <c r="Z35" s="4"/>
      <c r="AA35" s="4"/>
      <c r="AB35" s="4"/>
      <c r="AC35" s="153" t="s">
        <v>19</v>
      </c>
      <c r="AD35" s="406" t="s">
        <v>24</v>
      </c>
      <c r="AE35" s="406" t="s">
        <v>93</v>
      </c>
      <c r="AF35" s="406" t="s">
        <v>94</v>
      </c>
      <c r="AG35" s="406" t="s">
        <v>95</v>
      </c>
      <c r="AH35" s="407" t="s">
        <v>0</v>
      </c>
    </row>
    <row r="36" spans="1:34" ht="14.4" x14ac:dyDescent="0.3">
      <c r="A36" s="43" t="s">
        <v>44</v>
      </c>
      <c r="B36" s="70">
        <v>8</v>
      </c>
      <c r="C36" s="147">
        <v>1.28</v>
      </c>
      <c r="D36" s="147">
        <v>0.51</v>
      </c>
      <c r="E36" s="147">
        <v>6.75</v>
      </c>
      <c r="F36" s="148">
        <v>38.25</v>
      </c>
      <c r="G36" s="4"/>
      <c r="H36" s="4"/>
      <c r="I36" s="4"/>
      <c r="J36" s="4"/>
      <c r="K36" s="4"/>
      <c r="L36" s="4"/>
      <c r="M36" s="4"/>
      <c r="N36" s="4"/>
      <c r="O36" s="104" t="s">
        <v>84</v>
      </c>
      <c r="P36" s="105">
        <v>10</v>
      </c>
      <c r="Q36" s="105">
        <v>0.26</v>
      </c>
      <c r="R36" s="105">
        <v>2.5</v>
      </c>
      <c r="S36" s="105">
        <v>0.27</v>
      </c>
      <c r="T36" s="106">
        <v>24.62</v>
      </c>
      <c r="U36" s="4"/>
      <c r="V36" s="4"/>
      <c r="W36" s="4"/>
      <c r="X36" s="4"/>
      <c r="Y36" s="4"/>
      <c r="Z36" s="4"/>
      <c r="AA36" s="4"/>
      <c r="AB36" s="12"/>
      <c r="AC36" s="408" t="str">
        <f>'Uzturvērtība 3-6'!AC33</f>
        <v>Bulgurs</v>
      </c>
      <c r="AD36" s="176">
        <f>'Uzturvērtība 3-6'!AD33*75/80</f>
        <v>75</v>
      </c>
      <c r="AE36" s="176">
        <f>'Uzturvērtība 3-6'!AE33*75/80</f>
        <v>2.3250000000000002</v>
      </c>
      <c r="AF36" s="176">
        <f>'Uzturvērtība 3-6'!AF33*75/80</f>
        <v>0.15</v>
      </c>
      <c r="AG36" s="176">
        <f>'Uzturvērtība 3-6'!AG33*75/80</f>
        <v>14.25</v>
      </c>
      <c r="AH36" s="177">
        <f>'Uzturvērtība 3-6'!AH33*75/80</f>
        <v>62.25</v>
      </c>
    </row>
    <row r="37" spans="1:34" ht="14.4" x14ac:dyDescent="0.3">
      <c r="A37" s="101" t="s">
        <v>43</v>
      </c>
      <c r="B37" s="175">
        <f t="shared" ref="B37:F37" si="8">SUM(B25:B36)</f>
        <v>168.95</v>
      </c>
      <c r="C37" s="175">
        <f t="shared" si="8"/>
        <v>3.67</v>
      </c>
      <c r="D37" s="175">
        <f t="shared" si="8"/>
        <v>3.0999999999999996</v>
      </c>
      <c r="E37" s="175">
        <f t="shared" si="8"/>
        <v>18.419999999999998</v>
      </c>
      <c r="F37" s="175">
        <f t="shared" si="8"/>
        <v>116.64</v>
      </c>
      <c r="G37" s="4"/>
      <c r="H37" s="4"/>
      <c r="I37" s="4"/>
      <c r="J37" s="4"/>
      <c r="K37" s="4"/>
      <c r="L37" s="4"/>
      <c r="M37" s="4"/>
      <c r="N37" s="4"/>
      <c r="O37" s="43" t="s">
        <v>102</v>
      </c>
      <c r="P37" s="70">
        <v>22</v>
      </c>
      <c r="Q37" s="147">
        <v>2.0699999999999998</v>
      </c>
      <c r="R37" s="147">
        <v>0.36</v>
      </c>
      <c r="S37" s="147">
        <v>13.2</v>
      </c>
      <c r="T37" s="148">
        <v>68.099999999999994</v>
      </c>
      <c r="U37" s="4"/>
      <c r="V37" s="95" t="s">
        <v>19</v>
      </c>
      <c r="W37" s="96" t="s">
        <v>24</v>
      </c>
      <c r="X37" s="96" t="s">
        <v>21</v>
      </c>
      <c r="Y37" s="96" t="s">
        <v>22</v>
      </c>
      <c r="Z37" s="96" t="s">
        <v>23</v>
      </c>
      <c r="AA37" s="97" t="s">
        <v>0</v>
      </c>
      <c r="AB37" s="12"/>
      <c r="AC37" s="168" t="str">
        <f>'Uzturvērtība 3-6'!AC34</f>
        <v>Ūdens</v>
      </c>
      <c r="AD37" s="59">
        <f>'Uzturvērtība 3-6'!AD34*75/80</f>
        <v>65.625</v>
      </c>
      <c r="AE37" s="59">
        <f>'Uzturvērtība 3-6'!AE34*75/80</f>
        <v>0</v>
      </c>
      <c r="AF37" s="59">
        <f>'Uzturvērtība 3-6'!AF34*75/80</f>
        <v>0</v>
      </c>
      <c r="AG37" s="59">
        <f>'Uzturvērtība 3-6'!AG34*75/80</f>
        <v>0</v>
      </c>
      <c r="AH37" s="60">
        <f>'Uzturvērtība 3-6'!AH34*75/80</f>
        <v>0</v>
      </c>
    </row>
    <row r="38" spans="1:34" ht="14.4" x14ac:dyDescent="0.3">
      <c r="G38" s="4"/>
      <c r="H38" s="113" t="s">
        <v>232</v>
      </c>
      <c r="I38" s="113"/>
      <c r="J38" s="113"/>
      <c r="K38" s="113"/>
      <c r="L38" s="2"/>
      <c r="M38" s="4"/>
      <c r="N38" s="4"/>
      <c r="O38" s="101" t="s">
        <v>43</v>
      </c>
      <c r="P38" s="180">
        <f t="shared" ref="P38:T38" si="9">SUM(P25:P37)</f>
        <v>190.07999999999998</v>
      </c>
      <c r="Q38" s="180">
        <f t="shared" si="9"/>
        <v>6.8650000000000002</v>
      </c>
      <c r="R38" s="180">
        <f t="shared" si="9"/>
        <v>5.585</v>
      </c>
      <c r="S38" s="180">
        <f t="shared" si="9"/>
        <v>19.95</v>
      </c>
      <c r="T38" s="180">
        <f t="shared" si="9"/>
        <v>160.28</v>
      </c>
      <c r="U38" s="4"/>
      <c r="V38" s="104" t="str">
        <f>'Uzturvērtība 3-6'!V37</f>
        <v>Rīsi</v>
      </c>
      <c r="W38" s="138">
        <f>'Uzturvērtība 3-6'!W37*180/200</f>
        <v>72</v>
      </c>
      <c r="X38" s="138">
        <f>'Uzturvērtība 3-6'!X37*180/200</f>
        <v>1.944</v>
      </c>
      <c r="Y38" s="138">
        <f>'Uzturvērtība 3-6'!Y37*180/200</f>
        <v>0.21599999999999997</v>
      </c>
      <c r="Z38" s="138">
        <f>'Uzturvērtība 3-6'!Z37*180/200</f>
        <v>20.303999999999998</v>
      </c>
      <c r="AA38" s="199">
        <f>'Uzturvērtība 3-6'!AA37*180/200</f>
        <v>93.6</v>
      </c>
      <c r="AB38" s="4"/>
      <c r="AC38" s="170" t="str">
        <f>'Uzturvērtība 3-6'!AC35</f>
        <v>Sāls</v>
      </c>
      <c r="AD38" s="188">
        <f>'Uzturvērtība 3-6'!AD35*75/80</f>
        <v>0.375</v>
      </c>
      <c r="AE38" s="188">
        <f>'Uzturvērtība 3-6'!AE35*75/80</f>
        <v>0</v>
      </c>
      <c r="AF38" s="188">
        <f>'Uzturvērtība 3-6'!AF35*75/80</f>
        <v>0</v>
      </c>
      <c r="AG38" s="188">
        <f>'Uzturvērtība 3-6'!AG35*75/80</f>
        <v>0</v>
      </c>
      <c r="AH38" s="189">
        <f>'Uzturvērtība 3-6'!AH35*75/80</f>
        <v>0</v>
      </c>
    </row>
    <row r="39" spans="1:34" ht="14.4" x14ac:dyDescent="0.3">
      <c r="A39" s="5"/>
      <c r="B39" s="22"/>
      <c r="C39" s="22"/>
      <c r="D39" s="22"/>
      <c r="E39" s="22"/>
      <c r="F39" s="22"/>
      <c r="G39" s="4"/>
      <c r="H39" s="1" t="s">
        <v>100</v>
      </c>
      <c r="I39" s="2"/>
      <c r="J39" s="2"/>
      <c r="K39" s="2"/>
      <c r="L39" s="2"/>
      <c r="M39" s="4"/>
      <c r="N39" s="4"/>
      <c r="O39" s="182" t="s">
        <v>233</v>
      </c>
      <c r="P39" s="183"/>
      <c r="Q39" s="183"/>
      <c r="R39" s="183"/>
      <c r="S39" s="4"/>
      <c r="T39" s="4"/>
      <c r="U39" s="4"/>
      <c r="V39" s="137" t="str">
        <f>'Uzturvērtība 3-6'!V38</f>
        <v>Sāls</v>
      </c>
      <c r="W39" s="138">
        <f>'Uzturvērtība 3-6'!W38*180/200</f>
        <v>0.54</v>
      </c>
      <c r="X39" s="138">
        <f>'Uzturvērtība 3-6'!X38*180/200</f>
        <v>0</v>
      </c>
      <c r="Y39" s="138">
        <f>'Uzturvērtība 3-6'!Y38*180/200</f>
        <v>0</v>
      </c>
      <c r="Z39" s="138">
        <f>'Uzturvērtība 3-6'!Z38*180/200</f>
        <v>0</v>
      </c>
      <c r="AA39" s="199">
        <f>'Uzturvērtība 3-6'!AA38*180/200</f>
        <v>0</v>
      </c>
      <c r="AB39" s="4"/>
      <c r="AC39" s="178" t="str">
        <f>'Uzturvērtība 3-6'!AC36</f>
        <v>L/l gaļa</v>
      </c>
      <c r="AD39" s="56">
        <f>'Uzturvērtība 3-6'!AD36*75/80</f>
        <v>37.5</v>
      </c>
      <c r="AE39" s="56">
        <f>'Uzturvērtība 3-6'!AE36*75/80</f>
        <v>6.3375000000000004</v>
      </c>
      <c r="AF39" s="56">
        <f>'Uzturvērtība 3-6'!AF36*75/80</f>
        <v>3.15</v>
      </c>
      <c r="AG39" s="56">
        <f>'Uzturvērtība 3-6'!AG36*75/80</f>
        <v>0</v>
      </c>
      <c r="AH39" s="56">
        <f>'Uzturvērtība 3-6'!AH36*75/80</f>
        <v>53.625</v>
      </c>
    </row>
    <row r="40" spans="1:34" ht="14.4" x14ac:dyDescent="0.3">
      <c r="A40" s="5" t="s">
        <v>234</v>
      </c>
      <c r="B40" s="22"/>
      <c r="C40" s="22"/>
      <c r="D40" s="22"/>
      <c r="E40" s="22"/>
      <c r="F40" s="4"/>
      <c r="G40" s="4"/>
      <c r="H40" s="4"/>
      <c r="I40" s="4"/>
      <c r="J40" s="4"/>
      <c r="K40" s="4"/>
      <c r="L40" s="4"/>
      <c r="M40" s="4"/>
      <c r="N40" s="12"/>
      <c r="O40" s="1" t="s">
        <v>235</v>
      </c>
      <c r="P40" s="4"/>
      <c r="Q40" s="4"/>
      <c r="R40" s="4"/>
      <c r="S40" s="4"/>
      <c r="T40" s="4"/>
      <c r="U40" s="4"/>
      <c r="V40" s="137" t="str">
        <f>'Uzturvērtība 3-6'!V39</f>
        <v>Ūdens</v>
      </c>
      <c r="W40" s="138">
        <f>'Uzturvērtība 3-6'!W39*180/200</f>
        <v>22.5</v>
      </c>
      <c r="X40" s="138">
        <f>'Uzturvērtība 3-6'!X39*180/200</f>
        <v>0</v>
      </c>
      <c r="Y40" s="138">
        <f>'Uzturvērtība 3-6'!Y39*180/200</f>
        <v>0</v>
      </c>
      <c r="Z40" s="138">
        <f>'Uzturvērtība 3-6'!Z39*180/200</f>
        <v>0</v>
      </c>
      <c r="AA40" s="199">
        <f>'Uzturvērtība 3-6'!AA39*180/200</f>
        <v>0</v>
      </c>
      <c r="AB40" s="4"/>
      <c r="AC40" s="178" t="str">
        <f>'Uzturvērtība 3-6'!AC37</f>
        <v>Cūkgaļa</v>
      </c>
      <c r="AD40" s="56">
        <f>'Uzturvērtība 3-6'!AD37*75/80</f>
        <v>56.25</v>
      </c>
      <c r="AE40" s="56">
        <f>'Uzturvērtība 3-6'!AE37*75/80</f>
        <v>10.63125</v>
      </c>
      <c r="AF40" s="56">
        <f>'Uzturvērtība 3-6'!AF37*75/80</f>
        <v>7.5</v>
      </c>
      <c r="AG40" s="56">
        <f>'Uzturvērtība 3-6'!AG37*75/80</f>
        <v>0</v>
      </c>
      <c r="AH40" s="56">
        <f>'Uzturvērtība 3-6'!AH37*75/80</f>
        <v>109.6875</v>
      </c>
    </row>
    <row r="41" spans="1:34" ht="14.4" x14ac:dyDescent="0.3">
      <c r="A41" s="4"/>
      <c r="B41" s="4"/>
      <c r="C41" s="4"/>
      <c r="D41" s="4"/>
      <c r="E41" s="4"/>
      <c r="F41" s="4"/>
      <c r="G41" s="4"/>
      <c r="H41" s="95" t="s">
        <v>19</v>
      </c>
      <c r="I41" s="96" t="s">
        <v>24</v>
      </c>
      <c r="J41" s="96" t="s">
        <v>21</v>
      </c>
      <c r="K41" s="96" t="s">
        <v>22</v>
      </c>
      <c r="L41" s="96" t="s">
        <v>23</v>
      </c>
      <c r="M41" s="97" t="s">
        <v>0</v>
      </c>
      <c r="N41" s="4"/>
      <c r="O41" s="29" t="s">
        <v>113</v>
      </c>
      <c r="P41" s="4"/>
      <c r="Q41" s="4"/>
      <c r="R41" s="4"/>
      <c r="S41" s="4"/>
      <c r="T41" s="4"/>
      <c r="U41" s="4"/>
      <c r="V41" s="137" t="str">
        <f>'Uzturvērtība 3-6'!V40</f>
        <v>Cūkgaļa</v>
      </c>
      <c r="W41" s="138">
        <f>'Uzturvērtība 3-6'!W40*180/200</f>
        <v>54</v>
      </c>
      <c r="X41" s="138">
        <f>'Uzturvērtība 3-6'!X40*180/200</f>
        <v>14.58</v>
      </c>
      <c r="Y41" s="138">
        <f>'Uzturvērtība 3-6'!Y40*180/200</f>
        <v>7.56</v>
      </c>
      <c r="Z41" s="138">
        <f>'Uzturvērtība 3-6'!Z40*180/200</f>
        <v>0</v>
      </c>
      <c r="AA41" s="199">
        <f>'Uzturvērtība 3-6'!AA40*180/200</f>
        <v>130.37400000000002</v>
      </c>
      <c r="AB41" s="4"/>
      <c r="AC41" s="178" t="str">
        <f>'Uzturvērtība 3-6'!AC38</f>
        <v>Sāls</v>
      </c>
      <c r="AD41" s="56">
        <f>'Uzturvērtība 3-6'!AD38*75/80</f>
        <v>0.46875</v>
      </c>
      <c r="AE41" s="56">
        <f>'Uzturvērtība 3-6'!AE38*75/80</f>
        <v>0</v>
      </c>
      <c r="AF41" s="56">
        <f>'Uzturvērtība 3-6'!AF38*75/80</f>
        <v>0</v>
      </c>
      <c r="AG41" s="56">
        <f>'Uzturvērtība 3-6'!AG38*75/80</f>
        <v>0</v>
      </c>
      <c r="AH41" s="56">
        <f>'Uzturvērtība 3-6'!AH38*75/80</f>
        <v>0</v>
      </c>
    </row>
    <row r="42" spans="1:34" ht="14.4" x14ac:dyDescent="0.3">
      <c r="A42" s="95" t="s">
        <v>19</v>
      </c>
      <c r="B42" s="96" t="s">
        <v>20</v>
      </c>
      <c r="C42" s="96" t="s">
        <v>21</v>
      </c>
      <c r="D42" s="96" t="s">
        <v>22</v>
      </c>
      <c r="E42" s="96" t="s">
        <v>23</v>
      </c>
      <c r="F42" s="97" t="s">
        <v>0</v>
      </c>
      <c r="G42" s="4"/>
      <c r="H42" s="104" t="s">
        <v>106</v>
      </c>
      <c r="I42" s="181">
        <v>100</v>
      </c>
      <c r="J42" s="59">
        <v>3.96</v>
      </c>
      <c r="K42" s="59">
        <v>0.39600000000000002</v>
      </c>
      <c r="L42" s="59">
        <v>23.43</v>
      </c>
      <c r="M42" s="59">
        <v>115.5</v>
      </c>
      <c r="N42" s="4"/>
      <c r="O42" s="409" t="s">
        <v>19</v>
      </c>
      <c r="P42" s="410" t="s">
        <v>24</v>
      </c>
      <c r="Q42" s="410" t="s">
        <v>21</v>
      </c>
      <c r="R42" s="410" t="s">
        <v>22</v>
      </c>
      <c r="S42" s="410" t="s">
        <v>23</v>
      </c>
      <c r="T42" s="410" t="s">
        <v>0</v>
      </c>
      <c r="U42" s="4"/>
      <c r="V42" s="137" t="str">
        <f>'Uzturvērtība 3-6'!V41</f>
        <v>Eļļa</v>
      </c>
      <c r="W42" s="138">
        <f>'Uzturvērtība 3-6'!W41*180/200</f>
        <v>4.5</v>
      </c>
      <c r="X42" s="138">
        <f>'Uzturvērtība 3-6'!X41*180/200</f>
        <v>0</v>
      </c>
      <c r="Y42" s="138">
        <f>'Uzturvērtība 3-6'!Y41*180/200</f>
        <v>4.5</v>
      </c>
      <c r="Z42" s="138">
        <f>'Uzturvērtība 3-6'!Z41*180/200</f>
        <v>0</v>
      </c>
      <c r="AA42" s="199">
        <f>'Uzturvērtība 3-6'!AA41*180/200</f>
        <v>40.5</v>
      </c>
      <c r="AB42" s="4"/>
      <c r="AC42" s="178" t="str">
        <f>'Uzturvērtība 3-6'!AC39</f>
        <v>Majonēze</v>
      </c>
      <c r="AD42" s="56">
        <f>'Uzturvērtība 3-6'!AD39*75/80</f>
        <v>0.9375</v>
      </c>
      <c r="AE42" s="56">
        <f>'Uzturvērtība 3-6'!AE39*75/80</f>
        <v>1.8749999999999999E-2</v>
      </c>
      <c r="AF42" s="56">
        <f>'Uzturvērtība 3-6'!AF39*75/80</f>
        <v>0.62812500000000004</v>
      </c>
      <c r="AG42" s="56">
        <f>'Uzturvērtība 3-6'!AG39*75/80</f>
        <v>2.8125000000000001E-2</v>
      </c>
      <c r="AH42" s="56">
        <f>'Uzturvērtība 3-6'!AH39*75/80</f>
        <v>5.8218750000000004</v>
      </c>
    </row>
    <row r="43" spans="1:34" ht="14.4" x14ac:dyDescent="0.3">
      <c r="A43" s="173" t="s">
        <v>103</v>
      </c>
      <c r="B43" s="208">
        <v>75</v>
      </c>
      <c r="C43" s="176">
        <v>2.0249999999999999</v>
      </c>
      <c r="D43" s="176">
        <v>0.22500000000000001</v>
      </c>
      <c r="E43" s="176">
        <v>21.15</v>
      </c>
      <c r="F43" s="177">
        <v>97.5</v>
      </c>
      <c r="G43" s="4"/>
      <c r="H43" s="85" t="s">
        <v>108</v>
      </c>
      <c r="I43" s="86">
        <v>1</v>
      </c>
      <c r="J43" s="86">
        <v>0</v>
      </c>
      <c r="K43" s="59">
        <v>1</v>
      </c>
      <c r="L43" s="86">
        <v>0</v>
      </c>
      <c r="M43" s="59">
        <v>8.84</v>
      </c>
      <c r="N43" s="4"/>
      <c r="O43" s="411" t="s">
        <v>56</v>
      </c>
      <c r="P43" s="11">
        <f>'Uzturvērtība 3-6'!P44*100/110</f>
        <v>100</v>
      </c>
      <c r="Q43" s="11">
        <f>'Uzturvērtība 3-6'!Q44*100/110</f>
        <v>1.7</v>
      </c>
      <c r="R43" s="11">
        <f>'Uzturvērtība 3-6'!R44*100/110</f>
        <v>0.1</v>
      </c>
      <c r="S43" s="11">
        <f>'Uzturvērtība 3-6'!S44*100/110</f>
        <v>20</v>
      </c>
      <c r="T43" s="11">
        <f>'Uzturvērtība 3-6'!T44*100/110</f>
        <v>86</v>
      </c>
      <c r="U43" s="4"/>
      <c r="V43" s="137" t="str">
        <f>'Uzturvērtība 3-6'!V42</f>
        <v>Ķiploki</v>
      </c>
      <c r="W43" s="138">
        <f>'Uzturvērtība 3-6'!W42*180/200</f>
        <v>0.13500000000000001</v>
      </c>
      <c r="X43" s="138">
        <f>'Uzturvērtība 3-6'!X42*180/200</f>
        <v>0</v>
      </c>
      <c r="Y43" s="138">
        <f>'Uzturvērtība 3-6'!Y42*180/200</f>
        <v>0</v>
      </c>
      <c r="Z43" s="138">
        <f>'Uzturvērtība 3-6'!Z42*180/200</f>
        <v>3.6000000000000004E-2</v>
      </c>
      <c r="AA43" s="199">
        <f>'Uzturvērtība 3-6'!AA42*180/200</f>
        <v>0.19800000000000001</v>
      </c>
      <c r="AB43" s="4"/>
      <c r="AC43" s="153" t="str">
        <f>'Uzturvērtība 3-6'!AC40</f>
        <v>Manna</v>
      </c>
      <c r="AD43" s="293">
        <f>'Uzturvērtība 3-6'!AD40*75/80</f>
        <v>4.6875</v>
      </c>
      <c r="AE43" s="293">
        <f>'Uzturvērtība 3-6'!AE40*75/80</f>
        <v>0.53437499999999993</v>
      </c>
      <c r="AF43" s="293">
        <f>'Uzturvērtība 3-6'!AF40*75/80</f>
        <v>4.6875E-2</v>
      </c>
      <c r="AG43" s="293">
        <f>'Uzturvērtība 3-6'!AG40*75/80</f>
        <v>2.9812500000000002</v>
      </c>
      <c r="AH43" s="293">
        <f>'Uzturvērtība 3-6'!AH40*75/80</f>
        <v>15.046875</v>
      </c>
    </row>
    <row r="44" spans="1:34" ht="14.4" x14ac:dyDescent="0.3">
      <c r="A44" s="75" t="s">
        <v>115</v>
      </c>
      <c r="B44" s="11">
        <v>0</v>
      </c>
      <c r="C44" s="11">
        <v>0</v>
      </c>
      <c r="D44" s="11">
        <v>0</v>
      </c>
      <c r="E44" s="11">
        <v>0</v>
      </c>
      <c r="F44" s="76">
        <v>0</v>
      </c>
      <c r="G44" s="4"/>
      <c r="H44" s="104" t="s">
        <v>112</v>
      </c>
      <c r="I44" s="105">
        <v>30</v>
      </c>
      <c r="J44" s="176">
        <v>5.07</v>
      </c>
      <c r="K44" s="176">
        <v>2.52</v>
      </c>
      <c r="L44" s="105">
        <v>0</v>
      </c>
      <c r="M44" s="177">
        <v>42.9</v>
      </c>
      <c r="N44" s="4"/>
      <c r="O44" s="412" t="s">
        <v>53</v>
      </c>
      <c r="P44" s="11">
        <f>'Uzturvērtība 3-6'!P45*100/110</f>
        <v>90.909090909090907</v>
      </c>
      <c r="Q44" s="11">
        <f>'Uzturvērtība 3-6'!Q45*100/110</f>
        <v>0</v>
      </c>
      <c r="R44" s="11">
        <f>'Uzturvērtība 3-6'!R45*100/110</f>
        <v>0</v>
      </c>
      <c r="S44" s="11">
        <f>'Uzturvērtība 3-6'!S45*100/110</f>
        <v>0</v>
      </c>
      <c r="T44" s="11">
        <f>'Uzturvērtība 3-6'!T45*100/110</f>
        <v>0</v>
      </c>
      <c r="U44" s="4"/>
      <c r="V44" s="137" t="str">
        <f>'Uzturvērtība 3-6'!V43</f>
        <v>Burkāni</v>
      </c>
      <c r="W44" s="138">
        <f>'Uzturvērtība 3-6'!W43*180/200</f>
        <v>27</v>
      </c>
      <c r="X44" s="138">
        <f>'Uzturvērtība 3-6'!X43*180/200</f>
        <v>0.24299999999999999</v>
      </c>
      <c r="Y44" s="138">
        <f>'Uzturvērtība 3-6'!Y43*180/200</f>
        <v>5.3999999999999992E-2</v>
      </c>
      <c r="Z44" s="138">
        <f>'Uzturvērtība 3-6'!Z43*180/200</f>
        <v>2.5920000000000001</v>
      </c>
      <c r="AA44" s="199">
        <f>'Uzturvērtība 3-6'!AA43*180/200</f>
        <v>11.07</v>
      </c>
      <c r="AB44" s="4"/>
      <c r="AC44" s="413" t="s">
        <v>111</v>
      </c>
      <c r="AD44" s="83">
        <v>7</v>
      </c>
      <c r="AE44" s="83">
        <v>0.08</v>
      </c>
      <c r="AF44" s="83">
        <v>0.01</v>
      </c>
      <c r="AG44" s="83">
        <v>0.65</v>
      </c>
      <c r="AH44" s="84">
        <v>2.8</v>
      </c>
    </row>
    <row r="45" spans="1:34" ht="14.4" x14ac:dyDescent="0.3">
      <c r="A45" s="99" t="s">
        <v>33</v>
      </c>
      <c r="B45" s="66">
        <v>1.9</v>
      </c>
      <c r="C45" s="66">
        <v>0</v>
      </c>
      <c r="D45" s="66">
        <v>1.56</v>
      </c>
      <c r="E45" s="66">
        <v>0.01</v>
      </c>
      <c r="F45" s="100">
        <v>14.21</v>
      </c>
      <c r="G45" s="4"/>
      <c r="H45" s="75" t="s">
        <v>104</v>
      </c>
      <c r="I45" s="11">
        <v>30</v>
      </c>
      <c r="J45" s="11">
        <v>5.67</v>
      </c>
      <c r="K45" s="11">
        <v>4.0199999999999996</v>
      </c>
      <c r="L45" s="11">
        <v>0</v>
      </c>
      <c r="M45" s="76">
        <v>58.5</v>
      </c>
      <c r="N45" s="4"/>
      <c r="O45" s="412" t="s">
        <v>40</v>
      </c>
      <c r="P45" s="11">
        <f>'Uzturvērtība 3-6'!P46*100/110</f>
        <v>0.63636363636363635</v>
      </c>
      <c r="Q45" s="11">
        <f>'Uzturvērtība 3-6'!Q46*100/110</f>
        <v>0</v>
      </c>
      <c r="R45" s="11">
        <f>'Uzturvērtība 3-6'!R46*100/110</f>
        <v>0</v>
      </c>
      <c r="S45" s="11">
        <f>'Uzturvērtība 3-6'!S46*100/110</f>
        <v>0</v>
      </c>
      <c r="T45" s="11">
        <f>'Uzturvērtība 3-6'!T46*100/110</f>
        <v>0</v>
      </c>
      <c r="U45" s="4"/>
      <c r="V45" s="85" t="str">
        <f>'Uzturvērtība 3-6'!V44</f>
        <v>Melnie pipari</v>
      </c>
      <c r="W45" s="202">
        <f>'Uzturvērtība 3-6'!W44*180/200</f>
        <v>3.6000000000000004E-2</v>
      </c>
      <c r="X45" s="202">
        <f>'Uzturvērtība 3-6'!X44*180/200</f>
        <v>0</v>
      </c>
      <c r="Y45" s="202">
        <f>'Uzturvērtība 3-6'!Y44*180/200</f>
        <v>0</v>
      </c>
      <c r="Z45" s="202">
        <f>'Uzturvērtība 3-6'!Z44*180/200</f>
        <v>0</v>
      </c>
      <c r="AA45" s="203">
        <f>'Uzturvērtība 3-6'!AA44*180/200</f>
        <v>0</v>
      </c>
      <c r="AB45" s="4"/>
      <c r="AC45" s="178" t="str">
        <f>'Uzturvērtība 3-6'!AC42</f>
        <v>Ūdens</v>
      </c>
      <c r="AD45" s="66">
        <f>'Uzturvērtība 3-6'!AD42</f>
        <v>8</v>
      </c>
      <c r="AE45" s="66">
        <f>'Uzturvērtība 3-6'!AE42</f>
        <v>0</v>
      </c>
      <c r="AF45" s="66">
        <f>'Uzturvērtība 3-6'!AF42</f>
        <v>0</v>
      </c>
      <c r="AG45" s="66">
        <f>'Uzturvērtība 3-6'!AG42</f>
        <v>0</v>
      </c>
      <c r="AH45" s="100">
        <f>'Uzturvērtība 3-6'!AH42</f>
        <v>0</v>
      </c>
    </row>
    <row r="46" spans="1:34" ht="14.4" x14ac:dyDescent="0.3">
      <c r="A46" s="85" t="s">
        <v>40</v>
      </c>
      <c r="B46" s="86">
        <v>0.2</v>
      </c>
      <c r="C46" s="86">
        <v>0</v>
      </c>
      <c r="D46" s="86">
        <v>0</v>
      </c>
      <c r="E46" s="86">
        <v>0</v>
      </c>
      <c r="F46" s="167">
        <v>0</v>
      </c>
      <c r="G46" s="4"/>
      <c r="H46" s="75" t="s">
        <v>67</v>
      </c>
      <c r="I46" s="11">
        <v>12</v>
      </c>
      <c r="J46" s="59">
        <v>0.36</v>
      </c>
      <c r="K46" s="59">
        <v>4.2</v>
      </c>
      <c r="L46" s="59">
        <v>0.52800000000000002</v>
      </c>
      <c r="M46" s="60">
        <v>41.4</v>
      </c>
      <c r="N46" s="4"/>
      <c r="O46" s="412" t="s">
        <v>26</v>
      </c>
      <c r="P46" s="11">
        <f>'Uzturvērtība 3-6'!P47*100/110</f>
        <v>22.544101899340578</v>
      </c>
      <c r="Q46" s="11">
        <f>'Uzturvērtība 3-6'!Q47*100/110</f>
        <v>0.74395536267823925</v>
      </c>
      <c r="R46" s="11">
        <f>'Uzturvērtība 3-6'!R47*100/110</f>
        <v>0.44637321760694348</v>
      </c>
      <c r="S46" s="11">
        <f>'Uzturvērtība 3-6'!S47*100/110</f>
        <v>1.0821168911683479</v>
      </c>
      <c r="T46" s="11">
        <f>'Uzturvērtība 3-6'!T47*100/110</f>
        <v>11.272050949670289</v>
      </c>
      <c r="U46" s="4"/>
      <c r="V46" s="342" t="str">
        <f>'Uzturvērtība 3-6'!V45</f>
        <v>Bietes</v>
      </c>
      <c r="W46" s="343">
        <f>'Uzturvērtība 3-6'!W45</f>
        <v>37</v>
      </c>
      <c r="X46" s="343">
        <f>'Uzturvērtība 3-6'!X45</f>
        <v>0.56000000000000005</v>
      </c>
      <c r="Y46" s="343">
        <f>'Uzturvērtība 3-6'!Y45</f>
        <v>0.04</v>
      </c>
      <c r="Z46" s="343">
        <f>'Uzturvērtība 3-6'!Z45</f>
        <v>3.2</v>
      </c>
      <c r="AA46" s="343">
        <f>'Uzturvērtība 3-6'!AA45</f>
        <v>17.600000000000001</v>
      </c>
      <c r="AB46" s="4"/>
      <c r="AC46" s="192" t="s">
        <v>67</v>
      </c>
      <c r="AD46" s="47">
        <v>8</v>
      </c>
      <c r="AE46" s="47">
        <v>0.24</v>
      </c>
      <c r="AF46" s="47">
        <v>2.8</v>
      </c>
      <c r="AG46" s="47">
        <v>0.35</v>
      </c>
      <c r="AH46" s="90">
        <v>27.6</v>
      </c>
    </row>
    <row r="47" spans="1:34" ht="14.4" x14ac:dyDescent="0.3">
      <c r="A47" s="104" t="s">
        <v>104</v>
      </c>
      <c r="B47" s="181">
        <f>'Uzturvērtība 3-6'!B46*75/80</f>
        <v>56.25</v>
      </c>
      <c r="C47" s="181">
        <f>'Uzturvērtība 3-6'!C46*75/80</f>
        <v>10.63125</v>
      </c>
      <c r="D47" s="181">
        <f>'Uzturvērtība 3-6'!D46*75/80</f>
        <v>7.5374999999999988</v>
      </c>
      <c r="E47" s="181">
        <f>'Uzturvērtība 3-6'!E46*75/80</f>
        <v>0</v>
      </c>
      <c r="F47" s="181">
        <f>'Uzturvērtība 3-6'!F46*75/80</f>
        <v>109.6875</v>
      </c>
      <c r="G47" s="4"/>
      <c r="H47" s="75" t="s">
        <v>63</v>
      </c>
      <c r="I47" s="11">
        <v>8</v>
      </c>
      <c r="J47" s="11">
        <v>7.0000000000000007E-2</v>
      </c>
      <c r="K47" s="11">
        <v>0.02</v>
      </c>
      <c r="L47" s="11">
        <v>0.77</v>
      </c>
      <c r="M47" s="76">
        <v>3.28</v>
      </c>
      <c r="N47" s="4"/>
      <c r="O47" s="114" t="s">
        <v>33</v>
      </c>
      <c r="P47" s="11">
        <f>'Uzturvērtība 3-6'!P48*100/110</f>
        <v>5.6360254748351446</v>
      </c>
      <c r="Q47" s="11">
        <f>'Uzturvērtība 3-6'!Q48*100/110</f>
        <v>3.9452178323846024E-2</v>
      </c>
      <c r="R47" s="11">
        <f>'Uzturvērtība 3-6'!R48*100/110</f>
        <v>4.3960998703714136</v>
      </c>
      <c r="S47" s="11">
        <f>'Uzturvērtība 3-6'!S48*100/110</f>
        <v>5.6360254748351449E-2</v>
      </c>
      <c r="T47" s="11">
        <f>'Uzturvērtība 3-6'!T48*100/110</f>
        <v>39.948148565631513</v>
      </c>
      <c r="U47" s="4"/>
      <c r="V47" s="342" t="str">
        <f>'Uzturvērtība 3-6'!V46</f>
        <v>Dilles</v>
      </c>
      <c r="W47" s="343">
        <f>'Uzturvērtība 3-6'!W46</f>
        <v>1</v>
      </c>
      <c r="X47" s="343">
        <f>'Uzturvērtība 3-6'!X46</f>
        <v>0.03</v>
      </c>
      <c r="Y47" s="343">
        <f>'Uzturvērtība 3-6'!Y46</f>
        <v>0.01</v>
      </c>
      <c r="Z47" s="343">
        <f>'Uzturvērtība 3-6'!Z46</f>
        <v>7.0000000000000007E-2</v>
      </c>
      <c r="AA47" s="343">
        <f>'Uzturvērtība 3-6'!AA46</f>
        <v>0.43</v>
      </c>
      <c r="AB47" s="4"/>
      <c r="AC47" s="178" t="str">
        <f>'Uzturvērtība 3-6'!AC44</f>
        <v>Sāls</v>
      </c>
      <c r="AD47" s="66">
        <f>'Uzturvērtība 3-6'!AD44</f>
        <v>0.1</v>
      </c>
      <c r="AE47" s="66">
        <f>'Uzturvērtība 3-6'!AE44</f>
        <v>0</v>
      </c>
      <c r="AF47" s="66">
        <f>'Uzturvērtība 3-6'!AF44</f>
        <v>0</v>
      </c>
      <c r="AG47" s="66">
        <f>'Uzturvērtība 3-6'!AG44</f>
        <v>0</v>
      </c>
      <c r="AH47" s="100">
        <f>'Uzturvērtība 3-6'!AH44</f>
        <v>0</v>
      </c>
    </row>
    <row r="48" spans="1:34" ht="14.4" x14ac:dyDescent="0.3">
      <c r="A48" s="137" t="s">
        <v>63</v>
      </c>
      <c r="B48" s="138">
        <f>'Uzturvērtība 3-6'!B47*75/80</f>
        <v>6.5625</v>
      </c>
      <c r="C48" s="138">
        <f>'Uzturvērtība 3-6'!C47*75/80</f>
        <v>5.6250000000000001E-2</v>
      </c>
      <c r="D48" s="138">
        <f>'Uzturvērtība 3-6'!D47*75/80</f>
        <v>9.3749999999999997E-3</v>
      </c>
      <c r="E48" s="138">
        <f>'Uzturvērtība 3-6'!E47*75/80</f>
        <v>0.62812500000000004</v>
      </c>
      <c r="F48" s="138">
        <f>'Uzturvērtība 3-6'!F47*75/80</f>
        <v>2.6906249999999998</v>
      </c>
      <c r="G48" s="4"/>
      <c r="H48" s="49" t="s">
        <v>53</v>
      </c>
      <c r="I48" s="196">
        <v>18</v>
      </c>
      <c r="J48" s="11">
        <v>0</v>
      </c>
      <c r="K48" s="11">
        <v>0</v>
      </c>
      <c r="L48" s="11">
        <v>0</v>
      </c>
      <c r="M48" s="76">
        <v>0</v>
      </c>
      <c r="N48" s="4"/>
      <c r="O48" s="34" t="s">
        <v>124</v>
      </c>
      <c r="P48" s="243">
        <v>75</v>
      </c>
      <c r="Q48" s="111">
        <v>12.6</v>
      </c>
      <c r="R48" s="111">
        <v>21.9</v>
      </c>
      <c r="S48" s="111">
        <v>0.3</v>
      </c>
      <c r="T48" s="112">
        <v>249</v>
      </c>
      <c r="U48" s="4"/>
      <c r="V48" s="137" t="str">
        <f>'Uzturvērtība 3-6'!V47</f>
        <v>Krējums</v>
      </c>
      <c r="W48" s="343">
        <f>'Uzturvērtība 3-6'!W47</f>
        <v>3</v>
      </c>
      <c r="X48" s="343">
        <f>'Uzturvērtība 3-6'!X47</f>
        <v>7.285714285714287E-2</v>
      </c>
      <c r="Y48" s="343">
        <f>'Uzturvērtība 3-6'!Y47</f>
        <v>0.75</v>
      </c>
      <c r="Z48" s="343">
        <f>'Uzturvērtība 3-6'!Z47</f>
        <v>9.4285714285714306E-2</v>
      </c>
      <c r="AA48" s="343">
        <f>'Uzturvērtība 3-6'!AA47</f>
        <v>7.4099999999999993</v>
      </c>
      <c r="AB48" s="4"/>
      <c r="AC48" s="178" t="str">
        <f>'Uzturvērtība 3-6'!AC45</f>
        <v>Pipari</v>
      </c>
      <c r="AD48" s="66">
        <f>'Uzturvērtība 3-6'!AD45</f>
        <v>0.1</v>
      </c>
      <c r="AE48" s="66">
        <f>'Uzturvērtība 3-6'!AE45</f>
        <v>0</v>
      </c>
      <c r="AF48" s="66">
        <f>'Uzturvērtība 3-6'!AF45</f>
        <v>0</v>
      </c>
      <c r="AG48" s="66">
        <f>'Uzturvērtība 3-6'!AG45</f>
        <v>0</v>
      </c>
      <c r="AH48" s="100">
        <f>'Uzturvērtība 3-6'!AH45</f>
        <v>0</v>
      </c>
    </row>
    <row r="49" spans="1:34" ht="14.4" x14ac:dyDescent="0.3">
      <c r="A49" s="137" t="s">
        <v>121</v>
      </c>
      <c r="B49" s="138">
        <f>'Uzturvērtība 3-6'!B48*75/80</f>
        <v>14.0625</v>
      </c>
      <c r="C49" s="138">
        <f>'Uzturvērtība 3-6'!C48*75/80</f>
        <v>0.16875000000000001</v>
      </c>
      <c r="D49" s="138">
        <f>'Uzturvērtība 3-6'!D48*75/80</f>
        <v>2.8125000000000001E-2</v>
      </c>
      <c r="E49" s="138">
        <f>'Uzturvērtība 3-6'!E48*75/80</f>
        <v>0.6</v>
      </c>
      <c r="F49" s="138">
        <f>'Uzturvērtība 3-6'!F48*75/80</f>
        <v>3.375</v>
      </c>
      <c r="G49" s="4"/>
      <c r="H49" s="75" t="s">
        <v>40</v>
      </c>
      <c r="I49" s="11">
        <v>0.12</v>
      </c>
      <c r="J49" s="11">
        <v>0</v>
      </c>
      <c r="K49" s="11">
        <v>0</v>
      </c>
      <c r="L49" s="11">
        <v>0</v>
      </c>
      <c r="M49" s="76">
        <v>0</v>
      </c>
      <c r="N49" s="4"/>
      <c r="O49" s="75" t="s">
        <v>126</v>
      </c>
      <c r="P49" s="213">
        <v>16</v>
      </c>
      <c r="Q49" s="213">
        <v>0.19</v>
      </c>
      <c r="R49" s="171">
        <v>0</v>
      </c>
      <c r="S49" s="213">
        <v>2.88</v>
      </c>
      <c r="T49" s="172">
        <v>12.8</v>
      </c>
      <c r="U49" s="4"/>
      <c r="V49" s="223" t="str">
        <f>'Uzturvērtība 3-6'!V48</f>
        <v>Sāls</v>
      </c>
      <c r="W49" s="414">
        <f>'Uzturvērtība 3-6'!W48</f>
        <v>0.13</v>
      </c>
      <c r="X49" s="414">
        <f>'Uzturvērtība 3-6'!X48</f>
        <v>0</v>
      </c>
      <c r="Y49" s="414">
        <f>'Uzturvērtība 3-6'!Y48</f>
        <v>0</v>
      </c>
      <c r="Z49" s="414">
        <f>'Uzturvērtība 3-6'!Z48</f>
        <v>0</v>
      </c>
      <c r="AA49" s="414">
        <f>'Uzturvērtība 3-6'!AA48</f>
        <v>0</v>
      </c>
      <c r="AB49" s="4"/>
      <c r="AC49" s="178" t="str">
        <f>'Uzturvērtība 3-6'!AC46</f>
        <v>Milti</v>
      </c>
      <c r="AD49" s="66">
        <f>'Uzturvērtība 3-6'!AD46</f>
        <v>0.5</v>
      </c>
      <c r="AE49" s="66">
        <f>'Uzturvērtība 3-6'!AE46</f>
        <v>0.05</v>
      </c>
      <c r="AF49" s="66">
        <f>'Uzturvērtība 3-6'!AF46</f>
        <v>0</v>
      </c>
      <c r="AG49" s="66">
        <f>'Uzturvērtība 3-6'!AG46</f>
        <v>0.38</v>
      </c>
      <c r="AH49" s="100">
        <f>'Uzturvērtība 3-6'!AH46</f>
        <v>1.83</v>
      </c>
    </row>
    <row r="50" spans="1:34" ht="14.4" x14ac:dyDescent="0.3">
      <c r="A50" s="204" t="s">
        <v>123</v>
      </c>
      <c r="B50" s="138">
        <f>'Uzturvērtība 3-6'!B49*75/80</f>
        <v>2.25</v>
      </c>
      <c r="C50" s="138">
        <f>'Uzturvērtība 3-6'!C49*75/80</f>
        <v>9.375E-2</v>
      </c>
      <c r="D50" s="138">
        <f>'Uzturvērtība 3-6'!D49*75/80</f>
        <v>9.3749999999999997E-3</v>
      </c>
      <c r="E50" s="138">
        <f>'Uzturvērtība 3-6'!E49*75/80</f>
        <v>0.421875</v>
      </c>
      <c r="F50" s="138">
        <f>'Uzturvērtība 3-6'!F49*75/80</f>
        <v>1.846875</v>
      </c>
      <c r="G50" s="4"/>
      <c r="H50" s="85" t="s">
        <v>82</v>
      </c>
      <c r="I50" s="86">
        <v>0.02</v>
      </c>
      <c r="J50" s="66">
        <v>0</v>
      </c>
      <c r="K50" s="66">
        <v>0</v>
      </c>
      <c r="L50" s="66">
        <v>0</v>
      </c>
      <c r="M50" s="66">
        <v>0</v>
      </c>
      <c r="N50" s="4"/>
      <c r="O50" s="61" t="s">
        <v>127</v>
      </c>
      <c r="P50" s="196">
        <v>4</v>
      </c>
      <c r="Q50" s="59">
        <v>3.0000000000000001E-3</v>
      </c>
      <c r="R50" s="59">
        <v>3.5000000000000003E-2</v>
      </c>
      <c r="S50" s="59">
        <v>4.4000000000000003E-3</v>
      </c>
      <c r="T50" s="60">
        <v>0.34499999999999997</v>
      </c>
      <c r="U50" s="4"/>
      <c r="V50" s="101" t="s">
        <v>43</v>
      </c>
      <c r="W50" s="180">
        <f t="shared" ref="W50:AA50" si="10">SUM(W38:W49)</f>
        <v>221.84100000000001</v>
      </c>
      <c r="X50" s="180">
        <f t="shared" si="10"/>
        <v>17.429857142857141</v>
      </c>
      <c r="Y50" s="180">
        <f t="shared" si="10"/>
        <v>13.129999999999999</v>
      </c>
      <c r="Z50" s="180">
        <f t="shared" si="10"/>
        <v>26.296285714285712</v>
      </c>
      <c r="AA50" s="180">
        <f t="shared" si="10"/>
        <v>301.18200000000007</v>
      </c>
      <c r="AB50" s="4"/>
      <c r="AC50" s="159" t="str">
        <f>'Uzturvērtība 3-6'!AC47</f>
        <v>Ūdens</v>
      </c>
      <c r="AD50" s="109">
        <f>'Uzturvērtība 3-6'!AD47</f>
        <v>1</v>
      </c>
      <c r="AE50" s="109">
        <f>'Uzturvērtība 3-6'!AE47</f>
        <v>0</v>
      </c>
      <c r="AF50" s="109">
        <f>'Uzturvērtība 3-6'!AF47</f>
        <v>0</v>
      </c>
      <c r="AG50" s="109">
        <f>'Uzturvērtība 3-6'!AG47</f>
        <v>0</v>
      </c>
      <c r="AH50" s="110">
        <f>'Uzturvērtība 3-6'!AH47</f>
        <v>0</v>
      </c>
    </row>
    <row r="51" spans="1:34" ht="14.4" x14ac:dyDescent="0.3">
      <c r="A51" s="37" t="s">
        <v>119</v>
      </c>
      <c r="B51" s="138">
        <f>'Uzturvērtība 3-6'!B50*75/80</f>
        <v>0.46875</v>
      </c>
      <c r="C51" s="138">
        <f>'Uzturvērtība 3-6'!C50*75/80</f>
        <v>4.6875E-2</v>
      </c>
      <c r="D51" s="138">
        <f>'Uzturvērtība 3-6'!D50*75/80</f>
        <v>0</v>
      </c>
      <c r="E51" s="138">
        <f>'Uzturvērtība 3-6'!E50*75/80</f>
        <v>0.35625000000000001</v>
      </c>
      <c r="F51" s="138">
        <f>'Uzturvērtība 3-6'!F50*75/80</f>
        <v>1.715625</v>
      </c>
      <c r="G51" s="4"/>
      <c r="H51" s="301" t="str">
        <f>'Uzturvērtība 3-6'!H49</f>
        <v>Gurķis</v>
      </c>
      <c r="I51" s="338">
        <f>'Uzturvērtība 3-6'!I49</f>
        <v>14</v>
      </c>
      <c r="J51" s="338">
        <f>'Uzturvērtība 3-6'!J49</f>
        <v>0.10111111111111111</v>
      </c>
      <c r="K51" s="338">
        <f>'Uzturvērtība 3-6'!K49</f>
        <v>1.5555555555555557E-2</v>
      </c>
      <c r="L51" s="338">
        <f>'Uzturvērtība 3-6'!L49</f>
        <v>0.50555555555555554</v>
      </c>
      <c r="M51" s="338">
        <f>'Uzturvērtība 3-6'!M49</f>
        <v>2.1</v>
      </c>
      <c r="N51" s="4"/>
      <c r="O51" s="61" t="s">
        <v>40</v>
      </c>
      <c r="P51" s="213">
        <v>0.02</v>
      </c>
      <c r="Q51" s="198">
        <v>0</v>
      </c>
      <c r="R51" s="198">
        <v>0</v>
      </c>
      <c r="S51" s="198">
        <v>0</v>
      </c>
      <c r="T51" s="219">
        <v>0</v>
      </c>
      <c r="U51" s="4"/>
      <c r="V51" s="214" t="s">
        <v>236</v>
      </c>
      <c r="W51" s="28"/>
      <c r="X51" s="28"/>
      <c r="Y51" s="28"/>
      <c r="Z51" s="28"/>
      <c r="AA51" s="28"/>
      <c r="AB51" s="4"/>
      <c r="AC51" s="192" t="s">
        <v>122</v>
      </c>
      <c r="AD51" s="47">
        <v>20</v>
      </c>
      <c r="AE51" s="47">
        <v>0.18</v>
      </c>
      <c r="AF51" s="47">
        <v>0.04</v>
      </c>
      <c r="AG51" s="47">
        <v>1.92</v>
      </c>
      <c r="AH51" s="90">
        <v>8.1999999999999993</v>
      </c>
    </row>
    <row r="52" spans="1:34" ht="14.4" x14ac:dyDescent="0.3">
      <c r="A52" s="200" t="s">
        <v>53</v>
      </c>
      <c r="B52" s="138">
        <f>'Uzturvērtība 3-6'!B51*75/80</f>
        <v>0.9375</v>
      </c>
      <c r="C52" s="138">
        <f>'Uzturvērtība 3-6'!C51*75/80</f>
        <v>0</v>
      </c>
      <c r="D52" s="138">
        <f>'Uzturvērtība 3-6'!D51*75/80</f>
        <v>0</v>
      </c>
      <c r="E52" s="138">
        <f>'Uzturvērtība 3-6'!E51*75/80</f>
        <v>0</v>
      </c>
      <c r="F52" s="138">
        <f>'Uzturvērtība 3-6'!F51*75/80</f>
        <v>0</v>
      </c>
      <c r="G52" s="4"/>
      <c r="H52" s="342" t="str">
        <f>'Uzturvērtība 3-6'!H50</f>
        <v>Ķīnas kāposts</v>
      </c>
      <c r="I52" s="343">
        <f>'Uzturvērtība 3-6'!I50</f>
        <v>7</v>
      </c>
      <c r="J52" s="343">
        <f>'Uzturvērtība 3-6'!J50</f>
        <v>7.0000000000000007E-2</v>
      </c>
      <c r="K52" s="343">
        <f>'Uzturvērtība 3-6'!K50</f>
        <v>1.5555555555555557E-2</v>
      </c>
      <c r="L52" s="343">
        <f>'Uzturvērtība 3-6'!L50</f>
        <v>0.16</v>
      </c>
      <c r="M52" s="343">
        <f>'Uzturvērtība 3-6'!M50</f>
        <v>1.2</v>
      </c>
      <c r="N52" s="12"/>
      <c r="O52" s="223" t="s">
        <v>117</v>
      </c>
      <c r="P52" s="215">
        <v>0.01</v>
      </c>
      <c r="Q52" s="198">
        <v>0</v>
      </c>
      <c r="R52" s="198">
        <v>0</v>
      </c>
      <c r="S52" s="198">
        <v>0</v>
      </c>
      <c r="T52" s="219">
        <v>0</v>
      </c>
      <c r="U52" s="4"/>
      <c r="V52" s="220" t="s">
        <v>237</v>
      </c>
      <c r="W52" s="28"/>
      <c r="X52" s="28"/>
      <c r="Y52" s="28"/>
      <c r="Z52" s="28"/>
      <c r="AA52" s="28"/>
      <c r="AB52" s="241"/>
      <c r="AC52" s="192" t="s">
        <v>64</v>
      </c>
      <c r="AD52" s="47">
        <v>20</v>
      </c>
      <c r="AE52" s="47">
        <v>0.26</v>
      </c>
      <c r="AF52" s="47">
        <v>0.02</v>
      </c>
      <c r="AG52" s="47">
        <v>1.1599999999999999</v>
      </c>
      <c r="AH52" s="90">
        <v>5</v>
      </c>
    </row>
    <row r="53" spans="1:34" ht="14.4" x14ac:dyDescent="0.3">
      <c r="A53" s="49" t="s">
        <v>53</v>
      </c>
      <c r="B53" s="138">
        <f>'Uzturvērtība 3-6'!B52*75/80</f>
        <v>9.375</v>
      </c>
      <c r="C53" s="138">
        <f>'Uzturvērtība 3-6'!C52*75/80</f>
        <v>0</v>
      </c>
      <c r="D53" s="138">
        <f>'Uzturvērtība 3-6'!D52*75/80</f>
        <v>0</v>
      </c>
      <c r="E53" s="138">
        <f>'Uzturvērtība 3-6'!E52*75/80</f>
        <v>0</v>
      </c>
      <c r="F53" s="138">
        <f>'Uzturvērtība 3-6'!F52*75/80</f>
        <v>0</v>
      </c>
      <c r="G53" s="4"/>
      <c r="H53" s="342" t="str">
        <f>'Uzturvērtība 3-6'!H51</f>
        <v>Tomāts</v>
      </c>
      <c r="I53" s="343">
        <f>'Uzturvērtība 3-6'!I51</f>
        <v>14</v>
      </c>
      <c r="J53" s="343">
        <f>'Uzturvērtība 3-6'!J51</f>
        <v>0.16648648648648651</v>
      </c>
      <c r="K53" s="343">
        <f>'Uzturvērtība 3-6'!K51</f>
        <v>2.6486486486486487E-2</v>
      </c>
      <c r="L53" s="343">
        <f>'Uzturvērtība 3-6'!L51</f>
        <v>0.44648648648648642</v>
      </c>
      <c r="M53" s="343">
        <f>'Uzturvērtība 3-6'!M51</f>
        <v>2.2400000000000002</v>
      </c>
      <c r="N53" s="4"/>
      <c r="O53" s="133" t="str">
        <f>'Uzturvērtība 3-6'!O54</f>
        <v>Tomāts</v>
      </c>
      <c r="P53" s="208">
        <f>'Uzturvērtība 3-6'!P54</f>
        <v>40</v>
      </c>
      <c r="Q53" s="208">
        <f>'Uzturvērtība 3-6'!Q54</f>
        <v>0.4756756756756757</v>
      </c>
      <c r="R53" s="208">
        <f>'Uzturvērtība 3-6'!R54</f>
        <v>7.567567567567568E-2</v>
      </c>
      <c r="S53" s="208">
        <f>'Uzturvērtība 3-6'!S54</f>
        <v>1.2756756756756755</v>
      </c>
      <c r="T53" s="208">
        <f>'Uzturvērtība 3-6'!T54</f>
        <v>6.4</v>
      </c>
      <c r="U53" s="4"/>
      <c r="V53" s="133" t="s">
        <v>19</v>
      </c>
      <c r="W53" s="225" t="s">
        <v>131</v>
      </c>
      <c r="X53" s="225" t="s">
        <v>21</v>
      </c>
      <c r="Y53" s="225" t="s">
        <v>22</v>
      </c>
      <c r="Z53" s="225" t="s">
        <v>23</v>
      </c>
      <c r="AA53" s="226" t="s">
        <v>0</v>
      </c>
      <c r="AB53" s="4"/>
      <c r="AC53" s="178" t="str">
        <f>'Uzturvērtība 3-6'!AC50</f>
        <v>Eļļa</v>
      </c>
      <c r="AD53" s="66">
        <f>'Uzturvērtība 3-6'!AD50</f>
        <v>0.4</v>
      </c>
      <c r="AE53" s="66">
        <f>'Uzturvērtība 3-6'!AE50</f>
        <v>0</v>
      </c>
      <c r="AF53" s="66">
        <f>'Uzturvērtība 3-6'!AF50</f>
        <v>0.4</v>
      </c>
      <c r="AG53" s="66">
        <f>'Uzturvērtība 3-6'!AG50</f>
        <v>0</v>
      </c>
      <c r="AH53" s="66">
        <f>'Uzturvērtība 3-6'!AH50</f>
        <v>3.54</v>
      </c>
    </row>
    <row r="54" spans="1:34" ht="15.6" x14ac:dyDescent="0.3">
      <c r="A54" s="137" t="s">
        <v>130</v>
      </c>
      <c r="B54" s="138">
        <f>'Uzturvērtība 3-6'!B53*75/80</f>
        <v>0.328125</v>
      </c>
      <c r="C54" s="138">
        <f>'Uzturvērtība 3-6'!C53*75/80</f>
        <v>0</v>
      </c>
      <c r="D54" s="138">
        <f>'Uzturvērtība 3-6'!D53*75/80</f>
        <v>0</v>
      </c>
      <c r="E54" s="138">
        <f>'Uzturvērtība 3-6'!E53*75/80</f>
        <v>0</v>
      </c>
      <c r="F54" s="138">
        <f>'Uzturvērtība 3-6'!F53*75/80</f>
        <v>0</v>
      </c>
      <c r="G54" s="4"/>
      <c r="H54" s="346" t="str">
        <f>'Uzturvērtība 3-6'!H52</f>
        <v>Krējums</v>
      </c>
      <c r="I54" s="343">
        <f>'Uzturvērtība 3-6'!I52</f>
        <v>5</v>
      </c>
      <c r="J54" s="343">
        <f>'Uzturvērtība 3-6'!J52</f>
        <v>0.14000000000000001</v>
      </c>
      <c r="K54" s="343">
        <f>'Uzturvērtība 3-6'!K52</f>
        <v>1</v>
      </c>
      <c r="L54" s="343">
        <f>'Uzturvērtība 3-6'!L52</f>
        <v>0.16</v>
      </c>
      <c r="M54" s="343">
        <f>'Uzturvērtība 3-6'!M52</f>
        <v>10.55</v>
      </c>
      <c r="N54" s="4"/>
      <c r="O54" s="61" t="str">
        <f>'Uzturvērtība 3-6'!O55</f>
        <v>Zaļumi</v>
      </c>
      <c r="P54" s="63">
        <f>'Uzturvērtība 3-6'!P55</f>
        <v>0</v>
      </c>
      <c r="Q54" s="63">
        <f>'Uzturvērtība 3-6'!Q55</f>
        <v>0</v>
      </c>
      <c r="R54" s="63">
        <f>'Uzturvērtība 3-6'!R55</f>
        <v>0</v>
      </c>
      <c r="S54" s="63">
        <f>'Uzturvērtība 3-6'!S55</f>
        <v>0</v>
      </c>
      <c r="T54" s="63">
        <f>'Uzturvērtība 3-6'!T55</f>
        <v>0</v>
      </c>
      <c r="U54" s="4"/>
      <c r="V54" s="230" t="s">
        <v>132</v>
      </c>
      <c r="W54" s="231">
        <v>65</v>
      </c>
      <c r="X54" s="63">
        <v>2.73</v>
      </c>
      <c r="Y54" s="63">
        <v>0.65</v>
      </c>
      <c r="Z54" s="63">
        <v>24.37</v>
      </c>
      <c r="AA54" s="64">
        <v>114</v>
      </c>
      <c r="AB54" s="4"/>
      <c r="AC54" s="178" t="str">
        <f>'Uzturvērtība 3-6'!AC51</f>
        <v>Sāls</v>
      </c>
      <c r="AD54" s="66">
        <f>'Uzturvērtība 3-6'!AD51</f>
        <v>0.13</v>
      </c>
      <c r="AE54" s="66">
        <f>'Uzturvērtība 3-6'!AE51</f>
        <v>0</v>
      </c>
      <c r="AF54" s="66">
        <f>'Uzturvērtība 3-6'!AF51</f>
        <v>0</v>
      </c>
      <c r="AG54" s="66">
        <f>'Uzturvērtība 3-6'!AG51</f>
        <v>0</v>
      </c>
      <c r="AH54" s="66">
        <f>'Uzturvērtība 3-6'!AH51</f>
        <v>0</v>
      </c>
    </row>
    <row r="55" spans="1:34" ht="14.4" x14ac:dyDescent="0.3">
      <c r="A55" s="137" t="s">
        <v>117</v>
      </c>
      <c r="B55" s="138">
        <f>'Uzturvērtība 3-6'!B54*75/80</f>
        <v>1.8749999999999999E-2</v>
      </c>
      <c r="C55" s="138">
        <f>'Uzturvērtība 3-6'!C54*75/80</f>
        <v>0</v>
      </c>
      <c r="D55" s="138">
        <f>'Uzturvērtība 3-6'!D54*75/80</f>
        <v>0</v>
      </c>
      <c r="E55" s="138">
        <f>'Uzturvērtība 3-6'!E54*75/80</f>
        <v>0</v>
      </c>
      <c r="F55" s="138">
        <f>'Uzturvērtība 3-6'!F54*75/80</f>
        <v>0</v>
      </c>
      <c r="G55" s="4"/>
      <c r="H55" s="223" t="str">
        <f>'Uzturvērtība 3-6'!H53</f>
        <v>Sāls</v>
      </c>
      <c r="I55" s="414">
        <f>'Uzturvērtība 3-6'!I53</f>
        <v>0.12</v>
      </c>
      <c r="J55" s="414">
        <f>'Uzturvērtība 3-6'!J53</f>
        <v>0</v>
      </c>
      <c r="K55" s="414">
        <f>'Uzturvērtība 3-6'!K53</f>
        <v>0</v>
      </c>
      <c r="L55" s="414">
        <f>'Uzturvērtība 3-6'!L53</f>
        <v>0</v>
      </c>
      <c r="M55" s="414">
        <f>'Uzturvērtība 3-6'!M53</f>
        <v>0</v>
      </c>
      <c r="N55" s="4"/>
      <c r="O55" s="101" t="s">
        <v>43</v>
      </c>
      <c r="P55" s="175">
        <f t="shared" ref="P55:T55" si="11">SUM(P43:P54)</f>
        <v>354.75558191963023</v>
      </c>
      <c r="Q55" s="175">
        <f t="shared" si="11"/>
        <v>15.752083216677761</v>
      </c>
      <c r="R55" s="175">
        <f t="shared" si="11"/>
        <v>26.953148763654031</v>
      </c>
      <c r="S55" s="175">
        <f t="shared" si="11"/>
        <v>25.598552821592374</v>
      </c>
      <c r="T55" s="175">
        <f t="shared" si="11"/>
        <v>405.76519951530184</v>
      </c>
      <c r="U55" s="4"/>
      <c r="V55" s="61" t="s">
        <v>110</v>
      </c>
      <c r="W55" s="62">
        <v>3</v>
      </c>
      <c r="X55" s="11">
        <v>0.12</v>
      </c>
      <c r="Y55" s="11">
        <v>0.75</v>
      </c>
      <c r="Z55" s="11">
        <v>0.12</v>
      </c>
      <c r="AA55" s="76">
        <v>7.38</v>
      </c>
      <c r="AB55" s="4"/>
      <c r="AC55" s="221" t="s">
        <v>43</v>
      </c>
      <c r="AD55" s="222">
        <f t="shared" ref="AD55:AH55" si="12">SUM(AD36:AD54)</f>
        <v>306.07375000000002</v>
      </c>
      <c r="AE55" s="222">
        <f t="shared" si="12"/>
        <v>20.656875000000003</v>
      </c>
      <c r="AF55" s="222">
        <f t="shared" si="12"/>
        <v>14.744999999999999</v>
      </c>
      <c r="AG55" s="222">
        <f t="shared" si="12"/>
        <v>21.719374999999996</v>
      </c>
      <c r="AH55" s="222">
        <f t="shared" si="12"/>
        <v>295.40125</v>
      </c>
    </row>
    <row r="56" spans="1:34" ht="14.4" x14ac:dyDescent="0.3">
      <c r="A56" s="223" t="s">
        <v>238</v>
      </c>
      <c r="B56" s="215">
        <f>'Uzturvērtība 3-6'!B55*75/80</f>
        <v>0.28125</v>
      </c>
      <c r="C56" s="215">
        <f>'Uzturvērtība 3-6'!C55*75/80</f>
        <v>0</v>
      </c>
      <c r="D56" s="215">
        <f>'Uzturvērtība 3-6'!D55*75/80</f>
        <v>0</v>
      </c>
      <c r="E56" s="215">
        <f>'Uzturvērtība 3-6'!E55*75/80</f>
        <v>0.28125</v>
      </c>
      <c r="F56" s="215">
        <f>'Uzturvērtība 3-6'!F55*75/80</f>
        <v>1.0500000000000003</v>
      </c>
      <c r="G56" s="4"/>
      <c r="H56" s="101" t="s">
        <v>43</v>
      </c>
      <c r="I56" s="175">
        <f t="shared" ref="I56:M56" si="13">SUM(I42:I55)</f>
        <v>239.26000000000002</v>
      </c>
      <c r="J56" s="175">
        <f t="shared" si="13"/>
        <v>15.607597597597598</v>
      </c>
      <c r="K56" s="175">
        <f t="shared" si="13"/>
        <v>13.213597597597598</v>
      </c>
      <c r="L56" s="175">
        <f t="shared" si="13"/>
        <v>26.00004204204204</v>
      </c>
      <c r="M56" s="180">
        <f t="shared" si="13"/>
        <v>286.51</v>
      </c>
      <c r="N56" s="4"/>
      <c r="O56" s="29" t="s">
        <v>239</v>
      </c>
      <c r="P56" s="241"/>
      <c r="Q56" s="241"/>
      <c r="R56" s="241"/>
      <c r="S56" s="241"/>
      <c r="T56" s="241"/>
      <c r="U56" s="4"/>
      <c r="V56" s="61" t="s">
        <v>26</v>
      </c>
      <c r="W56" s="62">
        <f>'Uzturvērtība 3-6'!W56*80/100</f>
        <v>80</v>
      </c>
      <c r="X56" s="62">
        <f>'Uzturvērtība 3-6'!X56*80/100</f>
        <v>2.64</v>
      </c>
      <c r="Y56" s="62">
        <f>'Uzturvērtība 3-6'!Y56*80/100</f>
        <v>3.04</v>
      </c>
      <c r="Z56" s="62">
        <f>'Uzturvērtība 3-6'!Z56*80/100</f>
        <v>3.6</v>
      </c>
      <c r="AA56" s="62">
        <f>'Uzturvērtība 3-6'!AA56*80/100</f>
        <v>52.8</v>
      </c>
      <c r="AB56" s="4"/>
    </row>
    <row r="57" spans="1:34" ht="14.4" x14ac:dyDescent="0.3">
      <c r="A57" s="133" t="str">
        <f>'Uzturvērtība 3-6'!A56</f>
        <v>Olīveļļa</v>
      </c>
      <c r="B57" s="208">
        <f>'Uzturvērtība 3-6'!B56</f>
        <v>2</v>
      </c>
      <c r="C57" s="208">
        <f>'Uzturvērtība 3-6'!C56</f>
        <v>0</v>
      </c>
      <c r="D57" s="208">
        <f>'Uzturvērtība 3-6'!D56</f>
        <v>2</v>
      </c>
      <c r="E57" s="208">
        <f>'Uzturvērtība 3-6'!E56</f>
        <v>0</v>
      </c>
      <c r="F57" s="209">
        <f>'Uzturvērtība 3-6'!F56</f>
        <v>17.68</v>
      </c>
      <c r="G57" s="4"/>
      <c r="H57" s="236"/>
      <c r="I57" s="4"/>
      <c r="J57" s="4"/>
      <c r="K57" s="4"/>
      <c r="L57" s="4"/>
      <c r="M57" s="4"/>
      <c r="N57" s="4"/>
      <c r="O57" s="241" t="s">
        <v>240</v>
      </c>
      <c r="P57" s="241"/>
      <c r="Q57" s="241"/>
      <c r="R57" s="241"/>
      <c r="S57" s="241"/>
      <c r="T57" s="241"/>
      <c r="U57" s="4"/>
      <c r="V57" s="43" t="str">
        <f>'Uzturvērtība 3-6'!V57</f>
        <v>Banāns</v>
      </c>
      <c r="W57" s="243">
        <f>'Uzturvērtība 3-6'!W57*60/70</f>
        <v>60</v>
      </c>
      <c r="X57" s="243">
        <f>'Uzturvērtība 3-6'!X57*60/70</f>
        <v>0.22800000000000001</v>
      </c>
      <c r="Y57" s="243">
        <f>'Uzturvērtība 3-6'!Y57*60/70</f>
        <v>7.1999999999999995E-2</v>
      </c>
      <c r="Z57" s="243">
        <f>'Uzturvērtība 3-6'!Z57*60/70</f>
        <v>9.2760000000000016</v>
      </c>
      <c r="AA57" s="243">
        <f>'Uzturvērtība 3-6'!AA57*60/70</f>
        <v>34.799999999999997</v>
      </c>
      <c r="AB57" s="4"/>
      <c r="AC57" s="415" t="s">
        <v>241</v>
      </c>
      <c r="AD57" s="416"/>
      <c r="AE57" s="416"/>
      <c r="AF57" s="417"/>
      <c r="AG57" s="417"/>
      <c r="AH57" s="417"/>
    </row>
    <row r="58" spans="1:34" ht="14.4" x14ac:dyDescent="0.3">
      <c r="A58" s="61" t="str">
        <f>'Uzturvērtība 3-6'!A57</f>
        <v>Sāls</v>
      </c>
      <c r="B58" s="63">
        <f>'Uzturvērtība 3-6'!B57</f>
        <v>7.0000000000000007E-2</v>
      </c>
      <c r="C58" s="63">
        <f>'Uzturvērtība 3-6'!C57</f>
        <v>0</v>
      </c>
      <c r="D58" s="63">
        <f>'Uzturvērtība 3-6'!D57</f>
        <v>0</v>
      </c>
      <c r="E58" s="63">
        <f>'Uzturvērtība 3-6'!E57</f>
        <v>0</v>
      </c>
      <c r="F58" s="64">
        <f>'Uzturvērtība 3-6'!F57</f>
        <v>0</v>
      </c>
      <c r="G58" s="4"/>
      <c r="H58" s="464" t="s">
        <v>242</v>
      </c>
      <c r="I58" s="463"/>
      <c r="J58" s="463"/>
      <c r="K58" s="463"/>
      <c r="L58" s="463"/>
      <c r="M58" s="463"/>
      <c r="N58" s="4"/>
      <c r="O58" s="253" t="s">
        <v>243</v>
      </c>
      <c r="P58" s="254"/>
      <c r="Q58" s="254"/>
      <c r="R58" s="254"/>
      <c r="S58" s="254"/>
      <c r="T58" s="254"/>
      <c r="U58" s="4"/>
      <c r="V58" s="101" t="s">
        <v>43</v>
      </c>
      <c r="W58" s="175">
        <f t="shared" ref="W58:AA58" si="14">SUM(W54:W57)</f>
        <v>208</v>
      </c>
      <c r="X58" s="175">
        <f t="shared" si="14"/>
        <v>5.718</v>
      </c>
      <c r="Y58" s="175">
        <f t="shared" si="14"/>
        <v>4.5119999999999996</v>
      </c>
      <c r="Z58" s="175">
        <f t="shared" si="14"/>
        <v>37.366000000000007</v>
      </c>
      <c r="AA58" s="175">
        <f t="shared" si="14"/>
        <v>208.98000000000002</v>
      </c>
      <c r="AB58" s="4"/>
      <c r="AC58" s="133" t="s">
        <v>19</v>
      </c>
      <c r="AD58" s="134" t="s">
        <v>131</v>
      </c>
      <c r="AE58" s="134" t="s">
        <v>21</v>
      </c>
      <c r="AF58" s="134" t="s">
        <v>22</v>
      </c>
      <c r="AG58" s="134" t="s">
        <v>23</v>
      </c>
      <c r="AH58" s="135" t="s">
        <v>0</v>
      </c>
    </row>
    <row r="59" spans="1:34" ht="14.4" x14ac:dyDescent="0.3">
      <c r="A59" s="61" t="str">
        <f>'Uzturvērtība 3-6'!A58</f>
        <v>Dilles</v>
      </c>
      <c r="B59" s="63">
        <f>'Uzturvērtība 3-6'!B58</f>
        <v>1</v>
      </c>
      <c r="C59" s="63">
        <f>'Uzturvērtība 3-6'!C58</f>
        <v>0.03</v>
      </c>
      <c r="D59" s="63">
        <f>'Uzturvērtība 3-6'!D58</f>
        <v>0.01</v>
      </c>
      <c r="E59" s="63">
        <f>'Uzturvērtība 3-6'!E58</f>
        <v>7.0000000000000007E-2</v>
      </c>
      <c r="F59" s="64">
        <f>'Uzturvērtība 3-6'!F58</f>
        <v>0.43</v>
      </c>
      <c r="G59" s="4"/>
      <c r="H59" s="241" t="s">
        <v>244</v>
      </c>
      <c r="I59" s="242"/>
      <c r="J59" s="242"/>
      <c r="K59" s="242"/>
      <c r="L59" s="242"/>
      <c r="M59" s="242"/>
      <c r="N59" s="12"/>
      <c r="O59" s="173" t="s">
        <v>19</v>
      </c>
      <c r="P59" s="258" t="s">
        <v>24</v>
      </c>
      <c r="Q59" s="258" t="s">
        <v>93</v>
      </c>
      <c r="R59" s="258" t="s">
        <v>94</v>
      </c>
      <c r="S59" s="258" t="s">
        <v>95</v>
      </c>
      <c r="T59" s="259" t="s">
        <v>0</v>
      </c>
      <c r="U59" s="4"/>
      <c r="V59" s="4"/>
      <c r="W59" s="4"/>
      <c r="X59" s="418"/>
      <c r="Y59" s="418"/>
      <c r="Z59" s="418"/>
      <c r="AA59" s="418"/>
      <c r="AB59" s="4"/>
      <c r="AC59" s="99" t="str">
        <f>'Uzturvērtība 3-6'!AC57</f>
        <v>Milti</v>
      </c>
      <c r="AD59" s="66">
        <f>'Uzturvērtība 3-6'!AD57</f>
        <v>11</v>
      </c>
      <c r="AE59" s="66">
        <f>'Uzturvērtība 3-6'!AE57</f>
        <v>1.1314285714285715</v>
      </c>
      <c r="AF59" s="66">
        <f>'Uzturvērtība 3-6'!AF57</f>
        <v>0.10476190476190476</v>
      </c>
      <c r="AG59" s="66">
        <f>'Uzturvērtība 3-6'!AG57</f>
        <v>8.3914285714285715</v>
      </c>
      <c r="AH59" s="66">
        <f>'Uzturvērtība 3-6'!AH57</f>
        <v>40.04</v>
      </c>
    </row>
    <row r="60" spans="1:34" ht="14.4" x14ac:dyDescent="0.3">
      <c r="A60" s="419" t="str">
        <f>'Uzturvērtība 3-6'!A59</f>
        <v>Gurķi</v>
      </c>
      <c r="B60" s="420">
        <f>'Uzturvērtība 3-6'!B59</f>
        <v>40</v>
      </c>
      <c r="C60" s="420">
        <f>'Uzturvērtība 3-6'!C59</f>
        <v>0.39</v>
      </c>
      <c r="D60" s="420">
        <f>'Uzturvērtība 3-6'!D59</f>
        <v>0.13</v>
      </c>
      <c r="E60" s="420">
        <f>'Uzturvērtība 3-6'!E59</f>
        <v>1.17</v>
      </c>
      <c r="F60" s="421">
        <f>'Uzturvērtība 3-6'!F59</f>
        <v>8</v>
      </c>
      <c r="G60" s="4"/>
      <c r="H60" s="422" t="s">
        <v>19</v>
      </c>
      <c r="I60" s="423" t="s">
        <v>25</v>
      </c>
      <c r="J60" s="423" t="s">
        <v>93</v>
      </c>
      <c r="K60" s="423" t="s">
        <v>94</v>
      </c>
      <c r="L60" s="423" t="s">
        <v>95</v>
      </c>
      <c r="M60" s="424" t="s">
        <v>0</v>
      </c>
      <c r="N60" s="12"/>
      <c r="O60" s="266" t="s">
        <v>144</v>
      </c>
      <c r="P60" s="63">
        <v>20</v>
      </c>
      <c r="Q60" s="63">
        <v>4.4000000000000004</v>
      </c>
      <c r="R60" s="63">
        <v>5.92</v>
      </c>
      <c r="S60" s="63">
        <v>0</v>
      </c>
      <c r="T60" s="64">
        <v>70.8</v>
      </c>
      <c r="U60" s="4"/>
      <c r="V60" s="4"/>
      <c r="W60" s="12"/>
      <c r="X60" s="13" t="s">
        <v>142</v>
      </c>
      <c r="Y60" s="13"/>
      <c r="Z60" s="13"/>
      <c r="AA60" s="10"/>
      <c r="AB60" s="4"/>
      <c r="AC60" s="99" t="str">
        <f>'Uzturvērtība 3-6'!AC58</f>
        <v>Piens</v>
      </c>
      <c r="AD60" s="66">
        <f>'Uzturvērtība 3-6'!AD58</f>
        <v>17</v>
      </c>
      <c r="AE60" s="66">
        <f>'Uzturvērtība 3-6'!AE58</f>
        <v>0.48875000000000002</v>
      </c>
      <c r="AF60" s="66">
        <f>'Uzturvērtība 3-6'!AF58</f>
        <v>0.42500000000000004</v>
      </c>
      <c r="AG60" s="66">
        <f>'Uzturvērtība 3-6'!AG58</f>
        <v>0.82874999999999999</v>
      </c>
      <c r="AH60" s="66">
        <f>'Uzturvērtība 3-6'!AH58</f>
        <v>9.01</v>
      </c>
    </row>
    <row r="61" spans="1:34" ht="14.4" x14ac:dyDescent="0.3">
      <c r="A61" s="129" t="s">
        <v>43</v>
      </c>
      <c r="B61" s="102">
        <f t="shared" ref="B61:F61" si="15">SUM(B43:B60)</f>
        <v>210.70437500000003</v>
      </c>
      <c r="C61" s="102">
        <f t="shared" si="15"/>
        <v>13.441875</v>
      </c>
      <c r="D61" s="102">
        <f t="shared" si="15"/>
        <v>11.509374999999999</v>
      </c>
      <c r="E61" s="102">
        <f t="shared" si="15"/>
        <v>24.6875</v>
      </c>
      <c r="F61" s="102">
        <f t="shared" si="15"/>
        <v>258.18562500000007</v>
      </c>
      <c r="G61" s="4"/>
      <c r="H61" s="280" t="str">
        <f>'Uzturvērtība 3-6'!H59</f>
        <v>Gurķis</v>
      </c>
      <c r="I61" s="425">
        <f>'Uzturvērtība 3-6'!I59</f>
        <v>12</v>
      </c>
      <c r="J61" s="425">
        <f>'Uzturvērtība 3-6'!J59</f>
        <v>0.11699999999999999</v>
      </c>
      <c r="K61" s="425">
        <f>'Uzturvērtība 3-6'!K59</f>
        <v>3.9E-2</v>
      </c>
      <c r="L61" s="425">
        <f>'Uzturvērtība 3-6'!L59</f>
        <v>0.35099999999999998</v>
      </c>
      <c r="M61" s="425">
        <f>'Uzturvērtība 3-6'!M59</f>
        <v>2.4</v>
      </c>
      <c r="N61" s="12"/>
      <c r="O61" s="266" t="s">
        <v>48</v>
      </c>
      <c r="P61" s="63">
        <v>30</v>
      </c>
      <c r="Q61" s="63">
        <f>'Uzturvērtība 3-6'!Q62*30/35</f>
        <v>0.20571428571428568</v>
      </c>
      <c r="R61" s="63">
        <f>'Uzturvērtība 3-6'!R62*30/35</f>
        <v>2.571428571428571E-2</v>
      </c>
      <c r="S61" s="63">
        <f>'Uzturvērtība 3-6'!S62*30/35</f>
        <v>1.0799999999999998</v>
      </c>
      <c r="T61" s="63">
        <f>'Uzturvērtība 3-6'!T62*30/35</f>
        <v>4.5</v>
      </c>
      <c r="U61" s="4"/>
      <c r="V61" s="4"/>
      <c r="W61" s="12"/>
      <c r="X61" s="10" t="s">
        <v>21</v>
      </c>
      <c r="Y61" s="10" t="s">
        <v>22</v>
      </c>
      <c r="Z61" s="10" t="s">
        <v>23</v>
      </c>
      <c r="AA61" s="10" t="s">
        <v>0</v>
      </c>
      <c r="AB61" s="4"/>
      <c r="AC61" s="99" t="str">
        <f>'Uzturvērtība 3-6'!AC59</f>
        <v>Olas</v>
      </c>
      <c r="AD61" s="66">
        <f>'Uzturvērtība 3-6'!AD59</f>
        <v>27</v>
      </c>
      <c r="AE61" s="66">
        <f>'Uzturvērtība 3-6'!AE59</f>
        <v>3.4019999999999997</v>
      </c>
      <c r="AF61" s="66">
        <f>'Uzturvērtība 3-6'!AF59</f>
        <v>2.6676000000000006</v>
      </c>
      <c r="AG61" s="66">
        <f>'Uzturvērtība 3-6'!AG59</f>
        <v>0.21600000000000003</v>
      </c>
      <c r="AH61" s="66">
        <f>'Uzturvērtība 3-6'!AH59</f>
        <v>38.61</v>
      </c>
    </row>
    <row r="62" spans="1:34" ht="14.4" x14ac:dyDescent="0.3">
      <c r="A62" s="4"/>
      <c r="B62" s="4"/>
      <c r="C62" s="4"/>
      <c r="D62" s="4"/>
      <c r="E62" s="4"/>
      <c r="F62" s="4"/>
      <c r="G62" s="4"/>
      <c r="H62" s="426" t="str">
        <f>'Uzturvērtība 3-6'!H60</f>
        <v>Biezpiens</v>
      </c>
      <c r="I62" s="427">
        <f>'Uzturvērtība 3-6'!I60</f>
        <v>40</v>
      </c>
      <c r="J62" s="427">
        <f>'Uzturvērtība 3-6'!J60</f>
        <v>7.2</v>
      </c>
      <c r="K62" s="427">
        <f>'Uzturvērtība 3-6'!K60</f>
        <v>2</v>
      </c>
      <c r="L62" s="427">
        <f>'Uzturvērtība 3-6'!L60</f>
        <v>0.8</v>
      </c>
      <c r="M62" s="427">
        <f>'Uzturvērtība 3-6'!M60</f>
        <v>49.6</v>
      </c>
      <c r="N62" s="12"/>
      <c r="O62" s="266" t="s">
        <v>122</v>
      </c>
      <c r="P62" s="63">
        <v>30</v>
      </c>
      <c r="Q62" s="63">
        <f>'Uzturvērtība 3-6'!Q63*30/35</f>
        <v>0.26571428571428574</v>
      </c>
      <c r="R62" s="63">
        <f>'Uzturvērtība 3-6'!R63*30/35</f>
        <v>6.0000000000000005E-2</v>
      </c>
      <c r="S62" s="63">
        <f>'Uzturvērtība 3-6'!S63*30/35</f>
        <v>2.88</v>
      </c>
      <c r="T62" s="63">
        <f>'Uzturvērtība 3-6'!T63*30/35</f>
        <v>12.3</v>
      </c>
      <c r="U62" s="4"/>
      <c r="V62" s="4"/>
      <c r="W62" s="12"/>
      <c r="X62" s="428">
        <f t="shared" ref="X62:AA62" si="16">X58+X50+X31+X16</f>
        <v>42.25523552123552</v>
      </c>
      <c r="Y62" s="428">
        <f t="shared" si="16"/>
        <v>38.128378378378372</v>
      </c>
      <c r="Z62" s="428">
        <f t="shared" si="16"/>
        <v>103.28466409266409</v>
      </c>
      <c r="AA62" s="428">
        <f t="shared" si="16"/>
        <v>935.072</v>
      </c>
      <c r="AB62" s="4"/>
      <c r="AC62" s="99" t="str">
        <f>'Uzturvērtība 3-6'!AC60</f>
        <v>Kakao pulveris</v>
      </c>
      <c r="AD62" s="66">
        <f>'Uzturvērtība 3-6'!AD60</f>
        <v>5.9</v>
      </c>
      <c r="AE62" s="66">
        <f>'Uzturvērtība 3-6'!AE60</f>
        <v>1.1800000000000004</v>
      </c>
      <c r="AF62" s="66">
        <f>'Uzturvērtība 3-6'!AF60</f>
        <v>0.82178571428571434</v>
      </c>
      <c r="AG62" s="66">
        <f>'Uzturvērtība 3-6'!AG60</f>
        <v>3.4241071428571432</v>
      </c>
      <c r="AH62" s="66">
        <f>'Uzturvērtība 3-6'!AH60</f>
        <v>13.454107142857143</v>
      </c>
    </row>
    <row r="63" spans="1:34" ht="14.4" x14ac:dyDescent="0.3">
      <c r="A63" s="271" t="s">
        <v>245</v>
      </c>
      <c r="B63" s="272"/>
      <c r="C63" s="272"/>
      <c r="D63" s="272"/>
      <c r="E63" s="272"/>
      <c r="F63" s="272"/>
      <c r="G63" s="4"/>
      <c r="H63" s="426" t="str">
        <f>'Uzturvērtība 3-6'!H61</f>
        <v>Krējums</v>
      </c>
      <c r="I63" s="427">
        <f>'Uzturvērtība 3-6'!I61</f>
        <v>15</v>
      </c>
      <c r="J63" s="427">
        <f>'Uzturvērtība 3-6'!J61</f>
        <v>0.36</v>
      </c>
      <c r="K63" s="427">
        <f>'Uzturvērtība 3-6'!K61</f>
        <v>3.75</v>
      </c>
      <c r="L63" s="427">
        <f>'Uzturvērtība 3-6'!L61</f>
        <v>0.48</v>
      </c>
      <c r="M63" s="427">
        <f>'Uzturvērtība 3-6'!M61</f>
        <v>37.049999999999997</v>
      </c>
      <c r="N63" s="12"/>
      <c r="O63" s="191" t="s">
        <v>152</v>
      </c>
      <c r="P63" s="63">
        <v>80</v>
      </c>
      <c r="Q63" s="59">
        <f>'Uzturvērtība 3-6'!Q64*80/100</f>
        <v>0.08</v>
      </c>
      <c r="R63" s="59">
        <f>'Uzturvērtība 3-6'!R64*80/100</f>
        <v>0.08</v>
      </c>
      <c r="S63" s="59">
        <f>'Uzturvērtība 3-6'!S64*80/100</f>
        <v>9.0399999999999991</v>
      </c>
      <c r="T63" s="59">
        <f>'Uzturvērtība 3-6'!T64*80/100</f>
        <v>36.799999999999997</v>
      </c>
      <c r="U63" s="4"/>
      <c r="V63" s="307"/>
      <c r="W63" s="16" t="s">
        <v>162</v>
      </c>
      <c r="X63" s="16" t="s">
        <v>246</v>
      </c>
      <c r="Y63" s="16"/>
      <c r="Z63" s="4"/>
      <c r="AA63" s="429">
        <v>135</v>
      </c>
      <c r="AB63" s="4"/>
      <c r="AC63" s="99" t="str">
        <f>'Uzturvērtība 3-6'!AC61</f>
        <v>Cepamais pulveris</v>
      </c>
      <c r="AD63" s="66">
        <f>'Uzturvērtība 3-6'!AD61</f>
        <v>0.8</v>
      </c>
      <c r="AE63" s="66">
        <f>'Uzturvērtība 3-6'!AE61</f>
        <v>0</v>
      </c>
      <c r="AF63" s="66">
        <f>'Uzturvērtība 3-6'!AF61</f>
        <v>0</v>
      </c>
      <c r="AG63" s="66">
        <f>'Uzturvērtība 3-6'!AG61</f>
        <v>0.22</v>
      </c>
      <c r="AH63" s="66">
        <f>'Uzturvērtība 3-6'!AH61</f>
        <v>0.42</v>
      </c>
    </row>
    <row r="64" spans="1:34" ht="14.4" x14ac:dyDescent="0.3">
      <c r="A64" s="274"/>
      <c r="B64" s="275"/>
      <c r="C64" s="275"/>
      <c r="D64" s="275"/>
      <c r="E64" s="275"/>
      <c r="F64" s="275"/>
      <c r="G64" s="4"/>
      <c r="H64" s="426" t="str">
        <f>'Uzturvērtība 3-6'!H62</f>
        <v>Sāls</v>
      </c>
      <c r="I64" s="427">
        <f>'Uzturvērtība 3-6'!I62</f>
        <v>0.2</v>
      </c>
      <c r="J64" s="427">
        <f>'Uzturvērtība 3-6'!J62</f>
        <v>0</v>
      </c>
      <c r="K64" s="427">
        <f>'Uzturvērtība 3-6'!K62</f>
        <v>0</v>
      </c>
      <c r="L64" s="427">
        <f>'Uzturvērtība 3-6'!L62</f>
        <v>0</v>
      </c>
      <c r="M64" s="427">
        <f>'Uzturvērtība 3-6'!M62</f>
        <v>0</v>
      </c>
      <c r="N64" s="12"/>
      <c r="O64" s="153" t="s">
        <v>154</v>
      </c>
      <c r="P64" s="283">
        <v>50</v>
      </c>
      <c r="Q64" s="283">
        <v>4.3</v>
      </c>
      <c r="R64" s="283">
        <v>1.25</v>
      </c>
      <c r="S64" s="283">
        <v>25</v>
      </c>
      <c r="T64" s="284">
        <v>129</v>
      </c>
      <c r="U64" s="4"/>
      <c r="V64" s="4"/>
      <c r="W64" s="4" t="s">
        <v>247</v>
      </c>
      <c r="X64" s="281" t="s">
        <v>248</v>
      </c>
      <c r="Y64" s="281" t="s">
        <v>249</v>
      </c>
      <c r="Z64" s="281" t="s">
        <v>250</v>
      </c>
      <c r="AA64" s="281" t="s">
        <v>251</v>
      </c>
      <c r="AB64" s="4"/>
      <c r="AC64" s="99" t="str">
        <f>'Uzturvērtība 3-6'!AC62</f>
        <v>Cukurs</v>
      </c>
      <c r="AD64" s="66">
        <f>'Uzturvērtība 3-6'!AD62</f>
        <v>11</v>
      </c>
      <c r="AE64" s="66">
        <f>'Uzturvērtība 3-6'!AE62</f>
        <v>0</v>
      </c>
      <c r="AF64" s="66">
        <f>'Uzturvērtība 3-6'!AF62</f>
        <v>0</v>
      </c>
      <c r="AG64" s="66">
        <f>'Uzturvērtība 3-6'!AG62</f>
        <v>11</v>
      </c>
      <c r="AH64" s="66">
        <f>'Uzturvērtība 3-6'!AH62</f>
        <v>41.25</v>
      </c>
    </row>
    <row r="65" spans="1:34" ht="14.4" x14ac:dyDescent="0.3">
      <c r="A65" s="301" t="s">
        <v>19</v>
      </c>
      <c r="B65" s="430" t="s">
        <v>24</v>
      </c>
      <c r="C65" s="430" t="s">
        <v>21</v>
      </c>
      <c r="D65" s="430" t="s">
        <v>22</v>
      </c>
      <c r="E65" s="430" t="s">
        <v>23</v>
      </c>
      <c r="F65" s="431" t="s">
        <v>0</v>
      </c>
      <c r="G65" s="4"/>
      <c r="H65" s="422" t="str">
        <f>'Uzturvērtība 3-6'!H63</f>
        <v>Cūkgaļas vai zirņu cīsiņš</v>
      </c>
      <c r="I65" s="432">
        <f>'Uzturvērtība 3-6'!I63</f>
        <v>50</v>
      </c>
      <c r="J65" s="432">
        <f>'Uzturvērtība 3-6'!J63</f>
        <v>7.65</v>
      </c>
      <c r="K65" s="432">
        <f>'Uzturvērtība 3-6'!K63</f>
        <v>7.85</v>
      </c>
      <c r="L65" s="432">
        <f>'Uzturvērtība 3-6'!L63</f>
        <v>0.05</v>
      </c>
      <c r="M65" s="432">
        <f>'Uzturvērtība 3-6'!M63</f>
        <v>101.5</v>
      </c>
      <c r="N65" s="12"/>
      <c r="O65" s="221" t="s">
        <v>43</v>
      </c>
      <c r="P65" s="289">
        <f t="shared" ref="P65:T65" si="17">SUM(P60:P64)</f>
        <v>210</v>
      </c>
      <c r="Q65" s="289">
        <f t="shared" si="17"/>
        <v>9.2514285714285727</v>
      </c>
      <c r="R65" s="289">
        <f t="shared" si="17"/>
        <v>7.3357142857142854</v>
      </c>
      <c r="S65" s="289">
        <f t="shared" si="17"/>
        <v>38</v>
      </c>
      <c r="T65" s="289">
        <f t="shared" si="17"/>
        <v>253.39999999999998</v>
      </c>
      <c r="U65" s="4"/>
      <c r="V65" s="4"/>
      <c r="W65" s="4"/>
      <c r="X65" s="285"/>
      <c r="Y65" s="4"/>
      <c r="Z65" s="4"/>
      <c r="AA65" s="4"/>
      <c r="AB65" s="4"/>
      <c r="AC65" s="99" t="str">
        <f>'Uzturvērtība 3-6'!AC63</f>
        <v>Sviests</v>
      </c>
      <c r="AD65" s="66">
        <f>'Uzturvērtība 3-6'!AD63</f>
        <v>17</v>
      </c>
      <c r="AE65" s="66">
        <f>'Uzturvērtība 3-6'!AE63</f>
        <v>8.5000000000000006E-2</v>
      </c>
      <c r="AF65" s="66">
        <f>'Uzturvērtība 3-6'!AF63</f>
        <v>14.024999999999999</v>
      </c>
      <c r="AG65" s="66">
        <f>'Uzturvērtība 3-6'!AG63</f>
        <v>0.138125</v>
      </c>
      <c r="AH65" s="66">
        <f>'Uzturvērtība 3-6'!AH63</f>
        <v>127.16000000000001</v>
      </c>
    </row>
    <row r="66" spans="1:34" ht="14.4" x14ac:dyDescent="0.3">
      <c r="A66" s="55" t="str">
        <f>'Uzturvērtība 3-6'!A65</f>
        <v>Auzas</v>
      </c>
      <c r="B66" s="11">
        <f>'Uzturvērtība 3-6'!B65</f>
        <v>15</v>
      </c>
      <c r="C66" s="11">
        <f>'Uzturvērtība 3-6'!C65</f>
        <v>2.5299999999999998</v>
      </c>
      <c r="D66" s="11">
        <f>'Uzturvērtība 3-6'!D65</f>
        <v>1.03</v>
      </c>
      <c r="E66" s="11">
        <f>'Uzturvērtība 3-6'!E65</f>
        <v>9.94</v>
      </c>
      <c r="F66" s="11">
        <f>'Uzturvērtība 3-6'!F65</f>
        <v>58.35</v>
      </c>
      <c r="G66" s="4"/>
      <c r="H66" s="280" t="str">
        <f>'Uzturvērtība 3-6'!H64</f>
        <v>Cidoniju sula</v>
      </c>
      <c r="I66" s="176">
        <f>'Uzturvērtība 3-6'!I64*80/100</f>
        <v>7.2</v>
      </c>
      <c r="J66" s="176">
        <f>'Uzturvērtība 3-6'!J64*80/100</f>
        <v>8.0000000000000002E-3</v>
      </c>
      <c r="K66" s="176">
        <f>'Uzturvērtība 3-6'!K64*80/100</f>
        <v>8.0000000000000002E-3</v>
      </c>
      <c r="L66" s="176">
        <f>'Uzturvērtība 3-6'!L64*80/100</f>
        <v>3.488</v>
      </c>
      <c r="M66" s="177">
        <f>'Uzturvērtība 3-6'!M64*80/100</f>
        <v>14.255999999999998</v>
      </c>
      <c r="N66" s="12"/>
      <c r="O66" s="4"/>
      <c r="P66" s="4"/>
      <c r="Q66" s="7"/>
      <c r="R66" s="7"/>
      <c r="S66" s="7"/>
      <c r="T66" s="7"/>
      <c r="U66" s="4"/>
      <c r="V66" s="4"/>
      <c r="W66" s="4"/>
      <c r="X66" s="4"/>
      <c r="Y66" s="4"/>
      <c r="Z66" s="4"/>
      <c r="AA66" s="4"/>
      <c r="AB66" s="4"/>
      <c r="AC66" s="185" t="str">
        <f>'Uzturvērtība 3-6'!AC64</f>
        <v>Piens</v>
      </c>
      <c r="AD66" s="74">
        <f>'Uzturvērtība 3-6'!AD64*80/100</f>
        <v>80</v>
      </c>
      <c r="AE66" s="74">
        <f>'Uzturvērtība 3-6'!AE64*80/100</f>
        <v>2.64</v>
      </c>
      <c r="AF66" s="74">
        <f>'Uzturvērtība 3-6'!AF64*80/100</f>
        <v>3.04</v>
      </c>
      <c r="AG66" s="74">
        <f>'Uzturvērtība 3-6'!AG64*80/100</f>
        <v>3.6</v>
      </c>
      <c r="AH66" s="74">
        <f>'Uzturvērtība 3-6'!AH64*80/100</f>
        <v>52.8</v>
      </c>
    </row>
    <row r="67" spans="1:34" ht="14.4" x14ac:dyDescent="0.3">
      <c r="A67" s="55" t="str">
        <f>'Uzturvērtība 3-6'!A66</f>
        <v>Cukurs</v>
      </c>
      <c r="B67" s="11">
        <f>'Uzturvērtība 3-6'!B66</f>
        <v>2</v>
      </c>
      <c r="C67" s="11">
        <f>'Uzturvērtība 3-6'!C66</f>
        <v>0</v>
      </c>
      <c r="D67" s="11">
        <f>'Uzturvērtība 3-6'!D66</f>
        <v>0</v>
      </c>
      <c r="E67" s="11">
        <f>'Uzturvērtība 3-6'!E66</f>
        <v>2</v>
      </c>
      <c r="F67" s="11">
        <f>'Uzturvērtība 3-6'!F66</f>
        <v>7.5</v>
      </c>
      <c r="G67" s="4"/>
      <c r="H67" s="426" t="str">
        <f>'Uzturvērtība 3-6'!H65</f>
        <v>Cukurs</v>
      </c>
      <c r="I67" s="59">
        <f>'Uzturvērtība 3-6'!I65*80/100</f>
        <v>8</v>
      </c>
      <c r="J67" s="59">
        <f>'Uzturvērtība 3-6'!J65*80/100</f>
        <v>0</v>
      </c>
      <c r="K67" s="59">
        <f>'Uzturvērtība 3-6'!K65*80/100</f>
        <v>0</v>
      </c>
      <c r="L67" s="59">
        <f>'Uzturvērtība 3-6'!L65*80/100</f>
        <v>8</v>
      </c>
      <c r="M67" s="60">
        <f>'Uzturvērtība 3-6'!M65*80/100</f>
        <v>30</v>
      </c>
      <c r="N67" s="12"/>
      <c r="O67" s="4"/>
      <c r="P67" s="12"/>
      <c r="Q67" s="13" t="s">
        <v>159</v>
      </c>
      <c r="R67" s="13"/>
      <c r="S67" s="13"/>
      <c r="T67" s="13"/>
      <c r="U67" s="4"/>
      <c r="V67" s="4"/>
      <c r="W67" s="4"/>
      <c r="X67" s="4"/>
      <c r="Y67" s="4"/>
      <c r="Z67" s="4"/>
      <c r="AA67" s="4"/>
      <c r="AB67" s="4"/>
      <c r="AC67" s="433" t="str">
        <f>'Uzturvērtība 3-6'!AC65</f>
        <v>Melone</v>
      </c>
      <c r="AD67" s="434">
        <f>'Uzturvērtība 3-6'!AD65*60/70</f>
        <v>60</v>
      </c>
      <c r="AE67" s="434">
        <f>'Uzturvērtība 3-6'!AE65*60/70</f>
        <v>0.3</v>
      </c>
      <c r="AF67" s="434">
        <f>'Uzturvērtība 3-6'!AF65*60/70</f>
        <v>6.0000000000000019E-2</v>
      </c>
      <c r="AG67" s="434">
        <f>'Uzturvērtība 3-6'!AG65*60/70</f>
        <v>5.46</v>
      </c>
      <c r="AH67" s="434">
        <f>'Uzturvērtība 3-6'!AH65*60/70</f>
        <v>21.6</v>
      </c>
    </row>
    <row r="68" spans="1:34" ht="14.4" x14ac:dyDescent="0.3">
      <c r="A68" s="435" t="str">
        <f>'Uzturvērtība 3-6'!A67</f>
        <v>Sviests</v>
      </c>
      <c r="B68" s="87">
        <f>'Uzturvērtība 3-6'!B67</f>
        <v>3</v>
      </c>
      <c r="C68" s="87">
        <f>'Uzturvērtība 3-6'!C67</f>
        <v>0.01</v>
      </c>
      <c r="D68" s="87">
        <f>'Uzturvērtība 3-6'!D67</f>
        <v>2.4700000000000002</v>
      </c>
      <c r="E68" s="87">
        <f>'Uzturvērtība 3-6'!E67</f>
        <v>0.02</v>
      </c>
      <c r="F68" s="87">
        <f>'Uzturvērtība 3-6'!F67</f>
        <v>22.44</v>
      </c>
      <c r="G68" s="4"/>
      <c r="H68" s="436" t="str">
        <f>'Uzturvērtība 3-6'!H66</f>
        <v>Ūdens</v>
      </c>
      <c r="I68" s="188">
        <f>'Uzturvērtība 3-6'!I66*80/100</f>
        <v>64.8</v>
      </c>
      <c r="J68" s="188">
        <f>'Uzturvērtība 3-6'!J66*80/100</f>
        <v>0</v>
      </c>
      <c r="K68" s="188">
        <f>'Uzturvērtība 3-6'!K66*80/100</f>
        <v>0</v>
      </c>
      <c r="L68" s="188">
        <f>'Uzturvērtība 3-6'!L66*80/100</f>
        <v>0</v>
      </c>
      <c r="M68" s="189">
        <f>'Uzturvērtība 3-6'!M66*80/100</f>
        <v>0</v>
      </c>
      <c r="N68" s="4"/>
      <c r="O68" s="4"/>
      <c r="P68" s="12"/>
      <c r="Q68" s="10" t="s">
        <v>21</v>
      </c>
      <c r="R68" s="10" t="s">
        <v>22</v>
      </c>
      <c r="S68" s="10" t="s">
        <v>23</v>
      </c>
      <c r="T68" s="10" t="s">
        <v>0</v>
      </c>
      <c r="U68" s="4"/>
      <c r="V68" s="4"/>
      <c r="W68" s="4"/>
      <c r="X68" s="473"/>
      <c r="Y68" s="462"/>
      <c r="Z68" s="376" t="s">
        <v>194</v>
      </c>
      <c r="AA68" s="376"/>
      <c r="AB68" s="4"/>
      <c r="AC68" s="162" t="s">
        <v>43</v>
      </c>
      <c r="AD68" s="72">
        <f t="shared" ref="AD68:AH68" si="18">SUM(AD59:AD67)</f>
        <v>229.7</v>
      </c>
      <c r="AE68" s="72">
        <f t="shared" si="18"/>
        <v>9.2271785714285723</v>
      </c>
      <c r="AF68" s="72">
        <f t="shared" si="18"/>
        <v>21.144147619047615</v>
      </c>
      <c r="AG68" s="72">
        <f t="shared" si="18"/>
        <v>33.278410714285712</v>
      </c>
      <c r="AH68" s="163">
        <f t="shared" si="18"/>
        <v>344.34410714285718</v>
      </c>
    </row>
    <row r="69" spans="1:34" ht="14.4" x14ac:dyDescent="0.3">
      <c r="A69" s="301" t="str">
        <f>'Uzturvērtība 3-6'!A68</f>
        <v xml:space="preserve">Zemenes </v>
      </c>
      <c r="B69" s="105">
        <f>'Uzturvērtība 3-6'!B68</f>
        <v>34</v>
      </c>
      <c r="C69" s="105">
        <f>'Uzturvērtība 3-6'!C68</f>
        <v>0.27200000000000002</v>
      </c>
      <c r="D69" s="105">
        <f>'Uzturvērtība 3-6'!D68</f>
        <v>0.13600000000000001</v>
      </c>
      <c r="E69" s="105">
        <f>'Uzturvērtība 3-6'!E68</f>
        <v>2.1533333333333333</v>
      </c>
      <c r="F69" s="106">
        <f>'Uzturvērtība 3-6'!F68</f>
        <v>10.879999999999999</v>
      </c>
      <c r="G69" s="4"/>
      <c r="H69" s="438" t="str">
        <f>'Uzturvērtība 3-6'!H67</f>
        <v>Rupjmaize (Ķelmēni)</v>
      </c>
      <c r="I69" s="109">
        <f>'Uzturvērtība 3-6'!I67</f>
        <v>20</v>
      </c>
      <c r="J69" s="109">
        <f>'Uzturvērtība 3-6'!J67</f>
        <v>1.1200000000000001</v>
      </c>
      <c r="K69" s="109">
        <f>'Uzturvērtība 3-6'!K67</f>
        <v>0.3</v>
      </c>
      <c r="L69" s="109">
        <f>'Uzturvērtība 3-6'!L67</f>
        <v>10.9</v>
      </c>
      <c r="M69" s="109">
        <f>'Uzturvērtība 3-6'!M67</f>
        <v>54.8</v>
      </c>
      <c r="N69" s="4"/>
      <c r="O69" s="4"/>
      <c r="P69" s="12"/>
      <c r="Q69" s="428">
        <f t="shared" ref="Q69:T69" si="19">Q65+Q55+Q38+Q20</f>
        <v>40.836816135932416</v>
      </c>
      <c r="R69" s="428">
        <f t="shared" si="19"/>
        <v>56.273819571107445</v>
      </c>
      <c r="S69" s="428">
        <f t="shared" si="19"/>
        <v>121.30994412594021</v>
      </c>
      <c r="T69" s="428">
        <f t="shared" si="19"/>
        <v>1152.3871995153017</v>
      </c>
      <c r="U69" s="4"/>
      <c r="V69" s="4"/>
      <c r="W69" s="4"/>
      <c r="X69" s="469" t="s">
        <v>196</v>
      </c>
      <c r="Y69" s="462"/>
      <c r="Z69" s="439">
        <f>W12+W29+W48+W56</f>
        <v>113</v>
      </c>
      <c r="AA69" s="376"/>
      <c r="AB69" s="4"/>
      <c r="AC69" s="4"/>
      <c r="AD69" s="4"/>
      <c r="AE69" s="7"/>
      <c r="AF69" s="7"/>
      <c r="AG69" s="7"/>
      <c r="AH69" s="7"/>
    </row>
    <row r="70" spans="1:34" ht="14.4" x14ac:dyDescent="0.3">
      <c r="A70" s="55" t="str">
        <f>'Uzturvērtība 3-6'!A69</f>
        <v>Ūdens</v>
      </c>
      <c r="B70" s="11">
        <f>'Uzturvērtība 3-6'!B69</f>
        <v>1</v>
      </c>
      <c r="C70" s="11">
        <f>'Uzturvērtība 3-6'!C69</f>
        <v>0.08</v>
      </c>
      <c r="D70" s="11">
        <f>'Uzturvērtība 3-6'!D69</f>
        <v>0.05</v>
      </c>
      <c r="E70" s="11">
        <f>'Uzturvērtība 3-6'!E69</f>
        <v>1.03</v>
      </c>
      <c r="F70" s="76">
        <f>'Uzturvērtība 3-6'!F69</f>
        <v>4.8899999999999997</v>
      </c>
      <c r="G70" s="4"/>
      <c r="H70" s="280" t="str">
        <f>'Uzturvērtība 3-6'!H68</f>
        <v>Sviests</v>
      </c>
      <c r="I70" s="302">
        <f>'Uzturvērtība 3-6'!I68*3/5</f>
        <v>3</v>
      </c>
      <c r="J70" s="302">
        <f>'Uzturvērtība 3-6'!J68*3/5</f>
        <v>2.4E-2</v>
      </c>
      <c r="K70" s="302">
        <f>'Uzturvērtība 3-6'!K68*3/5</f>
        <v>1.464</v>
      </c>
      <c r="L70" s="302">
        <f>'Uzturvērtība 3-6'!L68*3/5</f>
        <v>1.2E-2</v>
      </c>
      <c r="M70" s="302">
        <f>'Uzturvērtība 3-6'!M68*3/5</f>
        <v>13.085999999999999</v>
      </c>
      <c r="N70" s="4"/>
      <c r="O70" s="4"/>
      <c r="P70" s="16" t="s">
        <v>162</v>
      </c>
      <c r="Q70" s="440" t="s">
        <v>214</v>
      </c>
      <c r="R70" s="440" t="s">
        <v>252</v>
      </c>
      <c r="S70" s="440" t="s">
        <v>253</v>
      </c>
      <c r="T70" s="440">
        <v>352</v>
      </c>
      <c r="U70" s="4"/>
      <c r="V70" s="4"/>
      <c r="W70" s="4"/>
      <c r="X70" s="469" t="s">
        <v>198</v>
      </c>
      <c r="Y70" s="462"/>
      <c r="Z70" s="439">
        <f>W13</f>
        <v>20</v>
      </c>
      <c r="AA70" s="376"/>
      <c r="AB70" s="4"/>
      <c r="AC70" s="4"/>
      <c r="AD70" s="12"/>
      <c r="AE70" s="13" t="s">
        <v>142</v>
      </c>
      <c r="AF70" s="13"/>
      <c r="AG70" s="13"/>
      <c r="AH70" s="10"/>
    </row>
    <row r="71" spans="1:34" ht="14.4" x14ac:dyDescent="0.3">
      <c r="A71" s="395" t="str">
        <f>'Uzturvērtība 3-6'!A70</f>
        <v>Cukurs</v>
      </c>
      <c r="B71" s="86">
        <f>'Uzturvērtība 3-6'!B70</f>
        <v>5</v>
      </c>
      <c r="C71" s="86">
        <f>'Uzturvērtība 3-6'!C70</f>
        <v>0</v>
      </c>
      <c r="D71" s="86">
        <f>'Uzturvērtība 3-6'!D70</f>
        <v>0</v>
      </c>
      <c r="E71" s="86">
        <f>'Uzturvērtība 3-6'!E70</f>
        <v>5</v>
      </c>
      <c r="F71" s="167">
        <f>'Uzturvērtība 3-6'!F70</f>
        <v>20.3</v>
      </c>
      <c r="G71" s="4"/>
      <c r="H71" s="71" t="s">
        <v>43</v>
      </c>
      <c r="I71" s="222">
        <f t="shared" ref="I71:M71" si="20">SUM(I61:I70)</f>
        <v>220.2</v>
      </c>
      <c r="J71" s="222">
        <f t="shared" si="20"/>
        <v>16.479000000000003</v>
      </c>
      <c r="K71" s="222">
        <f t="shared" si="20"/>
        <v>15.411</v>
      </c>
      <c r="L71" s="222">
        <f t="shared" si="20"/>
        <v>24.081000000000003</v>
      </c>
      <c r="M71" s="222">
        <f t="shared" si="20"/>
        <v>302.69200000000001</v>
      </c>
      <c r="N71" s="4"/>
      <c r="O71" s="4"/>
      <c r="P71" s="4"/>
      <c r="Q71" s="281" t="s">
        <v>248</v>
      </c>
      <c r="R71" s="281" t="s">
        <v>249</v>
      </c>
      <c r="S71" s="281" t="s">
        <v>250</v>
      </c>
      <c r="T71" s="281" t="s">
        <v>251</v>
      </c>
      <c r="U71" s="4"/>
      <c r="V71" s="4"/>
      <c r="W71" s="4"/>
      <c r="X71" s="469" t="s">
        <v>199</v>
      </c>
      <c r="Y71" s="462"/>
      <c r="Z71" s="439">
        <f>W41+W23+W11</f>
        <v>89</v>
      </c>
      <c r="AA71" s="376"/>
      <c r="AB71" s="4"/>
      <c r="AC71" s="4"/>
      <c r="AD71" s="12"/>
      <c r="AE71" s="10" t="s">
        <v>21</v>
      </c>
      <c r="AF71" s="10" t="s">
        <v>22</v>
      </c>
      <c r="AG71" s="10" t="s">
        <v>23</v>
      </c>
      <c r="AH71" s="10" t="s">
        <v>0</v>
      </c>
    </row>
    <row r="72" spans="1:34" ht="14.4" x14ac:dyDescent="0.3">
      <c r="A72" s="43" t="str">
        <f>'Uzturvērtība 3-6'!A71</f>
        <v>Turku jogurts</v>
      </c>
      <c r="B72" s="171">
        <f>'Uzturvērtība 3-6'!B71*80/100</f>
        <v>80</v>
      </c>
      <c r="C72" s="171">
        <f>'Uzturvērtība 3-6'!C71*80/100</f>
        <v>2.4</v>
      </c>
      <c r="D72" s="171">
        <f>'Uzturvērtība 3-6'!D71*80/100</f>
        <v>8</v>
      </c>
      <c r="E72" s="171">
        <f>'Uzturvērtība 3-6'!E71*80/100</f>
        <v>3.52</v>
      </c>
      <c r="F72" s="171">
        <f>'Uzturvērtība 3-6'!F71*80/100</f>
        <v>95.2</v>
      </c>
      <c r="G72" s="4"/>
      <c r="H72" s="214"/>
      <c r="I72" s="310"/>
      <c r="J72" s="310"/>
      <c r="K72" s="310"/>
      <c r="L72" s="310"/>
      <c r="M72" s="310"/>
      <c r="N72" s="4"/>
      <c r="O72" s="4"/>
      <c r="P72" s="4"/>
      <c r="Q72" s="441"/>
      <c r="R72" s="441"/>
      <c r="S72" s="441"/>
      <c r="T72" s="441"/>
      <c r="U72" s="4"/>
      <c r="V72" s="4"/>
      <c r="W72" s="4"/>
      <c r="X72" s="469" t="s">
        <v>200</v>
      </c>
      <c r="Y72" s="462"/>
      <c r="Z72" s="439">
        <f>W21+W24+W43+W44+W46+W47+W25+W14</f>
        <v>127.13499999999999</v>
      </c>
      <c r="AA72" s="376"/>
      <c r="AB72" s="4"/>
      <c r="AC72" s="4"/>
      <c r="AD72" s="12"/>
      <c r="AE72" s="428">
        <f t="shared" ref="AE72:AG72" si="21">AE68+AE55+AE28+AE14</f>
        <v>32.72405357142857</v>
      </c>
      <c r="AF72" s="428">
        <f t="shared" si="21"/>
        <v>40.049147619047616</v>
      </c>
      <c r="AG72" s="428">
        <f t="shared" si="21"/>
        <v>68.777785714285713</v>
      </c>
      <c r="AH72" s="428">
        <f>AH68+AH55+AH28+AH13</f>
        <v>831.1053571428572</v>
      </c>
    </row>
    <row r="73" spans="1:34" ht="14.4" x14ac:dyDescent="0.3">
      <c r="A73" s="43" t="str">
        <f>'Uzturvērtība 3-6'!A72</f>
        <v>Ābols</v>
      </c>
      <c r="B73" s="70">
        <f>'Uzturvērtība 3-6'!B72*60/70</f>
        <v>60</v>
      </c>
      <c r="C73" s="70">
        <f>'Uzturvērtība 3-6'!C72*60/70</f>
        <v>0.22800000000000001</v>
      </c>
      <c r="D73" s="70">
        <f>'Uzturvērtība 3-6'!D72*60/70</f>
        <v>7.1999999999999995E-2</v>
      </c>
      <c r="E73" s="70">
        <f>'Uzturvērtība 3-6'!E72*60/70</f>
        <v>9.2760000000000016</v>
      </c>
      <c r="F73" s="70">
        <f>'Uzturvērtība 3-6'!F72*60/70</f>
        <v>34.799999999999997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41"/>
      <c r="R73" s="441"/>
      <c r="S73" s="441"/>
      <c r="T73" s="441"/>
      <c r="U73" s="4"/>
      <c r="V73" s="4"/>
      <c r="W73" s="4"/>
      <c r="X73" s="474" t="s">
        <v>254</v>
      </c>
      <c r="Y73" s="461"/>
      <c r="Z73" s="439">
        <f>W46+W47+W14</f>
        <v>53</v>
      </c>
      <c r="AA73" s="376"/>
      <c r="AB73" s="4"/>
      <c r="AC73" s="4"/>
      <c r="AD73" s="16" t="s">
        <v>255</v>
      </c>
      <c r="AE73" s="429" t="s">
        <v>256</v>
      </c>
      <c r="AF73" s="429" t="s">
        <v>257</v>
      </c>
      <c r="AG73" s="429"/>
      <c r="AH73" s="429">
        <v>200</v>
      </c>
    </row>
    <row r="74" spans="1:34" ht="13.2" x14ac:dyDescent="0.25">
      <c r="A74" s="129" t="s">
        <v>165</v>
      </c>
      <c r="B74" s="102">
        <f t="shared" ref="B74:F74" si="22">SUM(B66:B73)</f>
        <v>200</v>
      </c>
      <c r="C74" s="102">
        <f t="shared" si="22"/>
        <v>5.52</v>
      </c>
      <c r="D74" s="102">
        <f t="shared" si="22"/>
        <v>11.757999999999999</v>
      </c>
      <c r="E74" s="102">
        <f t="shared" si="22"/>
        <v>32.93933333333333</v>
      </c>
      <c r="F74" s="102">
        <f t="shared" si="22"/>
        <v>254.36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41"/>
      <c r="R74" s="441"/>
      <c r="S74" s="441"/>
      <c r="T74" s="441"/>
      <c r="U74" s="4"/>
      <c r="V74" s="4"/>
      <c r="W74" s="4"/>
      <c r="X74" s="469" t="s">
        <v>56</v>
      </c>
      <c r="Y74" s="462"/>
      <c r="Z74" s="439">
        <f>W22</f>
        <v>17</v>
      </c>
      <c r="AA74" s="376"/>
      <c r="AB74" s="4"/>
      <c r="AC74" s="4"/>
      <c r="AD74" s="4" t="s">
        <v>247</v>
      </c>
      <c r="AE74" s="281" t="s">
        <v>248</v>
      </c>
      <c r="AF74" s="281" t="s">
        <v>249</v>
      </c>
      <c r="AG74" s="281" t="s">
        <v>250</v>
      </c>
      <c r="AH74" s="281" t="s">
        <v>251</v>
      </c>
    </row>
    <row r="75" spans="1:34" ht="14.4" x14ac:dyDescent="0.3">
      <c r="A75" s="270"/>
      <c r="B75" s="142"/>
      <c r="C75" s="145"/>
      <c r="D75" s="145"/>
      <c r="E75" s="145"/>
      <c r="F75" s="145"/>
      <c r="G75" s="4"/>
      <c r="H75" s="4"/>
      <c r="I75" s="4"/>
      <c r="J75" s="7"/>
      <c r="K75" s="7"/>
      <c r="L75" s="7"/>
      <c r="M75" s="7"/>
      <c r="N75" s="4"/>
      <c r="O75" s="4"/>
      <c r="P75" s="437"/>
      <c r="Q75" s="443"/>
      <c r="R75" s="376" t="s">
        <v>194</v>
      </c>
      <c r="S75" s="376"/>
      <c r="T75" s="4"/>
      <c r="U75" s="4"/>
      <c r="V75" s="4"/>
      <c r="W75" s="4"/>
      <c r="X75" s="469" t="s">
        <v>202</v>
      </c>
      <c r="Y75" s="462"/>
      <c r="Z75" s="439">
        <f>W57+30+W15</f>
        <v>130</v>
      </c>
      <c r="AA75" s="376"/>
      <c r="AB75" s="4"/>
      <c r="AC75" s="4"/>
      <c r="AD75" s="4"/>
      <c r="AE75" s="4"/>
      <c r="AF75" s="4"/>
      <c r="AG75" s="4"/>
      <c r="AH75" s="4"/>
    </row>
    <row r="76" spans="1:34" ht="13.2" x14ac:dyDescent="0.25">
      <c r="A76" s="1"/>
      <c r="B76" s="169"/>
      <c r="C76" s="169"/>
      <c r="D76" s="169"/>
      <c r="E76" s="169"/>
      <c r="F76" s="169"/>
      <c r="G76" s="4"/>
      <c r="H76" s="4"/>
      <c r="I76" s="12"/>
      <c r="J76" s="13" t="s">
        <v>159</v>
      </c>
      <c r="K76" s="13"/>
      <c r="L76" s="13"/>
      <c r="M76" s="13"/>
      <c r="N76" s="4"/>
      <c r="O76" s="4"/>
      <c r="P76" s="388" t="s">
        <v>196</v>
      </c>
      <c r="Q76" s="444"/>
      <c r="R76" s="439">
        <f>P11+P18+P36+P47+P15</f>
        <v>141.63602547483515</v>
      </c>
      <c r="S76" s="376"/>
      <c r="T76" s="4"/>
      <c r="U76" s="4"/>
      <c r="V76" s="4"/>
      <c r="W76" s="4"/>
      <c r="X76" s="442" t="s">
        <v>258</v>
      </c>
      <c r="Y76" s="445"/>
      <c r="Z76" s="439">
        <f>W57+W15</f>
        <v>100</v>
      </c>
      <c r="AA76" s="376"/>
      <c r="AB76" s="4"/>
      <c r="AC76" s="4"/>
      <c r="AD76" s="473"/>
      <c r="AE76" s="462"/>
      <c r="AF76" s="376" t="s">
        <v>194</v>
      </c>
      <c r="AG76" s="376"/>
      <c r="AH76" s="4"/>
    </row>
    <row r="77" spans="1:34" ht="13.2" x14ac:dyDescent="0.25">
      <c r="A77" s="4"/>
      <c r="B77" s="12"/>
      <c r="C77" s="446" t="s">
        <v>142</v>
      </c>
      <c r="D77" s="446"/>
      <c r="E77" s="446"/>
      <c r="F77" s="410"/>
      <c r="G77" s="4"/>
      <c r="H77" s="4"/>
      <c r="I77" s="12"/>
      <c r="J77" s="10" t="s">
        <v>21</v>
      </c>
      <c r="K77" s="10" t="s">
        <v>22</v>
      </c>
      <c r="L77" s="10" t="s">
        <v>23</v>
      </c>
      <c r="M77" s="10" t="s">
        <v>0</v>
      </c>
      <c r="N77" s="4"/>
      <c r="O77" s="4"/>
      <c r="P77" s="388" t="s">
        <v>198</v>
      </c>
      <c r="Q77" s="444"/>
      <c r="R77" s="439">
        <f>P60</f>
        <v>20</v>
      </c>
      <c r="S77" s="376"/>
      <c r="T77" s="4"/>
      <c r="U77" s="4"/>
      <c r="V77" s="4"/>
      <c r="W77" s="4"/>
      <c r="X77" s="4"/>
      <c r="Y77" s="4"/>
      <c r="Z77" s="4"/>
      <c r="AA77" s="4"/>
      <c r="AB77" s="4"/>
      <c r="AC77" s="4"/>
      <c r="AD77" s="469" t="s">
        <v>196</v>
      </c>
      <c r="AE77" s="462"/>
      <c r="AF77" s="439">
        <f>AD11+AD23+AD66+AD46+AD60+AD65</f>
        <v>207</v>
      </c>
      <c r="AG77" s="376"/>
      <c r="AH77" s="4"/>
    </row>
    <row r="78" spans="1:34" ht="13.2" x14ac:dyDescent="0.25">
      <c r="A78" s="4"/>
      <c r="B78" s="12"/>
      <c r="C78" s="10" t="s">
        <v>21</v>
      </c>
      <c r="D78" s="10" t="s">
        <v>22</v>
      </c>
      <c r="E78" s="10" t="s">
        <v>23</v>
      </c>
      <c r="F78" s="10" t="s">
        <v>0</v>
      </c>
      <c r="G78" s="4"/>
      <c r="H78" s="4"/>
      <c r="I78" s="12"/>
      <c r="J78" s="428">
        <f t="shared" ref="J78:M78" si="23">J71+J56+J33+J17</f>
        <v>41.878597597597604</v>
      </c>
      <c r="K78" s="428">
        <f t="shared" si="23"/>
        <v>40.825097597597605</v>
      </c>
      <c r="L78" s="428">
        <f t="shared" si="23"/>
        <v>85.37604204204203</v>
      </c>
      <c r="M78" s="428">
        <f t="shared" si="23"/>
        <v>871.60450000000003</v>
      </c>
      <c r="N78" s="4"/>
      <c r="O78" s="4"/>
      <c r="P78" s="388" t="s">
        <v>199</v>
      </c>
      <c r="Q78" s="444"/>
      <c r="R78" s="439">
        <f>P48+P25</f>
        <v>95</v>
      </c>
      <c r="S78" s="376"/>
      <c r="T78" s="4"/>
      <c r="U78" s="4"/>
      <c r="V78" s="4"/>
      <c r="W78" s="4"/>
      <c r="X78" s="4"/>
      <c r="Y78" s="4"/>
      <c r="Z78" s="4"/>
      <c r="AA78" s="4"/>
      <c r="AB78" s="4"/>
      <c r="AC78" s="4"/>
      <c r="AD78" s="469" t="s">
        <v>198</v>
      </c>
      <c r="AE78" s="462"/>
      <c r="AF78" s="439">
        <f>AD24</f>
        <v>8</v>
      </c>
      <c r="AG78" s="376"/>
      <c r="AH78" s="4"/>
    </row>
    <row r="79" spans="1:34" ht="13.2" x14ac:dyDescent="0.25">
      <c r="A79" s="4"/>
      <c r="B79" s="12"/>
      <c r="C79" s="428">
        <f t="shared" ref="C79:F79" si="24">C74+C61+C37+C20</f>
        <v>28.247430555555557</v>
      </c>
      <c r="D79" s="428">
        <f t="shared" si="24"/>
        <v>29.611819444444439</v>
      </c>
      <c r="E79" s="428">
        <f t="shared" si="24"/>
        <v>126.4746111111111</v>
      </c>
      <c r="F79" s="428">
        <f t="shared" si="24"/>
        <v>862.95673611111124</v>
      </c>
      <c r="G79" s="4"/>
      <c r="H79" s="4"/>
      <c r="I79" s="16"/>
      <c r="J79" s="281" t="s">
        <v>248</v>
      </c>
      <c r="K79" s="281" t="s">
        <v>249</v>
      </c>
      <c r="L79" s="281" t="s">
        <v>250</v>
      </c>
      <c r="M79" s="281" t="s">
        <v>251</v>
      </c>
      <c r="N79" s="4"/>
      <c r="O79" s="4"/>
      <c r="P79" s="388" t="s">
        <v>200</v>
      </c>
      <c r="Q79" s="444"/>
      <c r="R79" s="439">
        <f>P28+P29+P31+P32+P50+P53+P54+P61+P62</f>
        <v>130.85</v>
      </c>
      <c r="S79" s="376"/>
      <c r="T79" s="4"/>
      <c r="U79" s="4"/>
      <c r="V79" s="4"/>
      <c r="W79" s="4"/>
      <c r="X79" s="4"/>
      <c r="Y79" s="4"/>
      <c r="Z79" s="4"/>
      <c r="AA79" s="4"/>
      <c r="AB79" s="4"/>
      <c r="AC79" s="4"/>
      <c r="AD79" s="469" t="s">
        <v>199</v>
      </c>
      <c r="AE79" s="462"/>
      <c r="AF79" s="439">
        <f>AD39+AD40</f>
        <v>93.75</v>
      </c>
      <c r="AG79" s="376"/>
      <c r="AH79" s="4"/>
    </row>
    <row r="80" spans="1:34" ht="13.2" x14ac:dyDescent="0.25">
      <c r="A80" s="4"/>
      <c r="B80" s="16" t="s">
        <v>259</v>
      </c>
      <c r="C80" s="16"/>
      <c r="D80" s="4"/>
      <c r="E80" s="4"/>
      <c r="F80" s="16">
        <v>44</v>
      </c>
      <c r="G80" s="4"/>
      <c r="H80" s="4"/>
      <c r="I80" s="16" t="s">
        <v>162</v>
      </c>
      <c r="J80" s="304" t="s">
        <v>260</v>
      </c>
      <c r="K80" s="304" t="s">
        <v>257</v>
      </c>
      <c r="L80" s="281"/>
      <c r="M80" s="305">
        <v>71</v>
      </c>
      <c r="N80" s="4"/>
      <c r="O80" s="4"/>
      <c r="P80" s="474" t="s">
        <v>254</v>
      </c>
      <c r="Q80" s="461"/>
      <c r="R80" s="447">
        <f>P53+P54+P61+P62</f>
        <v>100</v>
      </c>
      <c r="S80" s="376"/>
      <c r="T80" s="4"/>
      <c r="U80" s="4"/>
      <c r="V80" s="4"/>
      <c r="W80" s="4"/>
      <c r="X80" s="4"/>
      <c r="Y80" s="4"/>
      <c r="Z80" s="4"/>
      <c r="AA80" s="4"/>
      <c r="AB80" s="4"/>
      <c r="AC80" s="4"/>
      <c r="AD80" s="469" t="s">
        <v>200</v>
      </c>
      <c r="AE80" s="462"/>
      <c r="AF80" s="439">
        <f>AD20+AD21+AD25+AD44+AD51+AD52+AD22</f>
        <v>99</v>
      </c>
      <c r="AG80" s="376"/>
      <c r="AH80" s="4"/>
    </row>
    <row r="81" spans="1:34" ht="13.2" x14ac:dyDescent="0.25">
      <c r="A81" s="4"/>
      <c r="B81" s="4" t="s">
        <v>247</v>
      </c>
      <c r="C81" s="281" t="s">
        <v>248</v>
      </c>
      <c r="D81" s="281" t="s">
        <v>249</v>
      </c>
      <c r="E81" s="281" t="s">
        <v>250</v>
      </c>
      <c r="F81" s="281" t="s">
        <v>251</v>
      </c>
      <c r="G81" s="4"/>
      <c r="H81" s="4"/>
      <c r="I81" s="16"/>
      <c r="J81" s="4"/>
      <c r="K81" s="4"/>
      <c r="L81" s="4"/>
      <c r="M81" s="4"/>
      <c r="N81" s="4"/>
      <c r="O81" s="4"/>
      <c r="P81" s="388" t="s">
        <v>56</v>
      </c>
      <c r="Q81" s="444"/>
      <c r="R81" s="439">
        <f>P43+P30</f>
        <v>123</v>
      </c>
      <c r="S81" s="376"/>
      <c r="T81" s="4"/>
      <c r="U81" s="4"/>
      <c r="V81" s="4"/>
      <c r="W81" s="4"/>
      <c r="X81" s="4"/>
      <c r="Y81" s="4"/>
      <c r="Z81" s="4"/>
      <c r="AA81" s="4"/>
      <c r="AB81" s="4"/>
      <c r="AC81" s="4"/>
      <c r="AD81" s="474" t="s">
        <v>254</v>
      </c>
      <c r="AE81" s="461"/>
      <c r="AF81" s="439">
        <f>AD51+AD52</f>
        <v>40</v>
      </c>
      <c r="AG81" s="376"/>
      <c r="AH81" s="4"/>
    </row>
    <row r="82" spans="1:34" ht="13.2" x14ac:dyDescent="0.25">
      <c r="G82" s="4"/>
      <c r="H82" s="4"/>
      <c r="I82" s="16"/>
      <c r="J82" s="4"/>
      <c r="K82" s="4"/>
      <c r="L82" s="4"/>
      <c r="M82" s="4"/>
      <c r="N82" s="4"/>
      <c r="O82" s="4"/>
      <c r="P82" s="388" t="s">
        <v>202</v>
      </c>
      <c r="Q82" s="444"/>
      <c r="R82" s="439">
        <f>P19</f>
        <v>40</v>
      </c>
      <c r="S82" s="376"/>
      <c r="T82" s="4"/>
      <c r="U82" s="4"/>
      <c r="V82" s="4"/>
      <c r="W82" s="4"/>
      <c r="X82" s="4"/>
      <c r="Y82" s="4"/>
      <c r="Z82" s="4"/>
      <c r="AA82" s="4"/>
      <c r="AB82" s="4"/>
      <c r="AC82" s="4"/>
      <c r="AD82" s="469" t="s">
        <v>56</v>
      </c>
      <c r="AE82" s="462"/>
      <c r="AF82" s="439">
        <f>AD19</f>
        <v>25</v>
      </c>
      <c r="AG82" s="376"/>
      <c r="AH82" s="4"/>
    </row>
    <row r="83" spans="1:34" ht="13.2" x14ac:dyDescent="0.25">
      <c r="G83" s="4"/>
      <c r="H83" s="4"/>
      <c r="I83" s="16"/>
      <c r="J83" s="4"/>
      <c r="K83" s="4"/>
      <c r="L83" s="4"/>
      <c r="M83" s="4"/>
      <c r="N83" s="4"/>
      <c r="O83" s="4"/>
      <c r="P83" s="442" t="s">
        <v>258</v>
      </c>
      <c r="Q83" s="445"/>
      <c r="R83" s="439">
        <f>R82</f>
        <v>40</v>
      </c>
      <c r="S83" s="376"/>
      <c r="T83" s="4"/>
      <c r="U83" s="4"/>
      <c r="V83" s="4"/>
      <c r="W83" s="4"/>
      <c r="X83" s="4"/>
      <c r="Y83" s="4"/>
      <c r="Z83" s="4"/>
      <c r="AA83" s="4"/>
      <c r="AB83" s="4"/>
      <c r="AC83" s="4"/>
      <c r="AD83" s="469" t="s">
        <v>202</v>
      </c>
      <c r="AE83" s="462"/>
      <c r="AF83" s="439">
        <f>AD67+AD12+5</f>
        <v>105</v>
      </c>
      <c r="AG83" s="376"/>
      <c r="AH83" s="4"/>
    </row>
    <row r="84" spans="1:34" ht="13.2" x14ac:dyDescent="0.25">
      <c r="G84" s="4"/>
      <c r="H84" s="4"/>
      <c r="I84" s="1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42" t="s">
        <v>258</v>
      </c>
      <c r="AE84" s="445"/>
      <c r="AF84" s="439">
        <f>AD67+AD12</f>
        <v>100</v>
      </c>
      <c r="AG84" s="376"/>
      <c r="AH84" s="4"/>
    </row>
    <row r="85" spans="1:34" ht="13.2" x14ac:dyDescent="0.25">
      <c r="G85" s="4"/>
      <c r="H85" s="4"/>
      <c r="I85" s="1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3.2" x14ac:dyDescent="0.25">
      <c r="G86" s="4"/>
      <c r="H86" s="4"/>
      <c r="I86" s="1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3.2" x14ac:dyDescent="0.25">
      <c r="G87" s="448"/>
      <c r="H87" s="4"/>
      <c r="I87" s="1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3.2" x14ac:dyDescent="0.25">
      <c r="G88" s="448"/>
      <c r="H88" s="4"/>
      <c r="I88" s="1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4.4" x14ac:dyDescent="0.3">
      <c r="A89" s="4"/>
      <c r="B89" s="442"/>
      <c r="C89" s="445"/>
      <c r="D89" s="376" t="s">
        <v>194</v>
      </c>
      <c r="E89" s="376"/>
      <c r="F89" s="4"/>
      <c r="G89" s="448"/>
      <c r="H89" s="4"/>
      <c r="I89" s="16"/>
      <c r="J89" s="4"/>
      <c r="K89" s="4"/>
      <c r="L89" s="4"/>
      <c r="M89" s="4"/>
      <c r="N89" s="4"/>
      <c r="O89" s="375"/>
      <c r="P89" s="375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4.4" x14ac:dyDescent="0.3">
      <c r="A90" s="4"/>
      <c r="B90" s="442" t="s">
        <v>196</v>
      </c>
      <c r="C90" s="445"/>
      <c r="D90" s="439">
        <f>B10+B35+B72+B45+B68</f>
        <v>171.34444444444446</v>
      </c>
      <c r="E90" s="376"/>
      <c r="F90" s="4"/>
      <c r="G90" s="448"/>
      <c r="H90" s="4"/>
      <c r="I90" s="16"/>
      <c r="J90" s="4"/>
      <c r="K90" s="4"/>
      <c r="L90" s="4"/>
      <c r="M90" s="4"/>
      <c r="N90" s="4"/>
      <c r="O90" s="380"/>
      <c r="P90" s="38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4.4" x14ac:dyDescent="0.3">
      <c r="A91" s="4"/>
      <c r="B91" s="442" t="s">
        <v>198</v>
      </c>
      <c r="C91" s="445"/>
      <c r="D91" s="376">
        <f>0</f>
        <v>0</v>
      </c>
      <c r="E91" s="376"/>
      <c r="F91" s="4"/>
      <c r="G91" s="374"/>
      <c r="H91" s="4"/>
      <c r="I91" s="16"/>
      <c r="J91" s="4"/>
      <c r="K91" s="4"/>
      <c r="L91" s="4"/>
      <c r="M91" s="4"/>
      <c r="N91" s="4"/>
      <c r="O91" s="382"/>
      <c r="P91" s="380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3.2" x14ac:dyDescent="0.25">
      <c r="A92" s="4"/>
      <c r="B92" s="442" t="s">
        <v>199</v>
      </c>
      <c r="C92" s="445"/>
      <c r="D92" s="439">
        <f>B47</f>
        <v>56.25</v>
      </c>
      <c r="E92" s="376"/>
      <c r="F92" s="4" t="s">
        <v>261</v>
      </c>
      <c r="G92" s="374"/>
      <c r="H92" s="4"/>
      <c r="I92" s="1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3.2" x14ac:dyDescent="0.25">
      <c r="A93" s="4"/>
      <c r="B93" s="442" t="s">
        <v>200</v>
      </c>
      <c r="C93" s="445"/>
      <c r="D93" s="439">
        <f>B26+B27+B28+B48+B60+B59+B29+B31+B49</f>
        <v>133.67500000000001</v>
      </c>
      <c r="E93" s="376"/>
      <c r="F93" s="4"/>
      <c r="G93" s="448"/>
      <c r="H93" s="4"/>
      <c r="I93" s="1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3.2" x14ac:dyDescent="0.25">
      <c r="A94" s="4"/>
      <c r="B94" s="442" t="s">
        <v>254</v>
      </c>
      <c r="C94" s="445"/>
      <c r="D94" s="447">
        <f>B60+B59</f>
        <v>41</v>
      </c>
      <c r="E94" s="376"/>
      <c r="F94" s="4"/>
      <c r="G94" s="448"/>
      <c r="H94" s="4"/>
      <c r="I94" s="1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4.4" x14ac:dyDescent="0.3">
      <c r="A95" s="4"/>
      <c r="B95" s="442" t="s">
        <v>56</v>
      </c>
      <c r="C95" s="445"/>
      <c r="D95" s="439">
        <f>B25</f>
        <v>20</v>
      </c>
      <c r="E95" s="376"/>
      <c r="F95" s="4"/>
      <c r="G95" s="448"/>
      <c r="H95" s="4"/>
      <c r="I95" s="16"/>
      <c r="J95" s="4"/>
      <c r="K95" s="4"/>
      <c r="L95" s="4"/>
      <c r="M95" s="4"/>
      <c r="N95" s="4"/>
      <c r="O95" s="380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3.2" x14ac:dyDescent="0.25">
      <c r="A96" s="4"/>
      <c r="B96" s="442" t="s">
        <v>202</v>
      </c>
      <c r="C96" s="445"/>
      <c r="D96" s="439">
        <f>B73+B19+5+B69+B15+B16</f>
        <v>151</v>
      </c>
      <c r="E96" s="376"/>
      <c r="F96" s="4"/>
      <c r="G96" s="448"/>
      <c r="H96" s="4"/>
      <c r="I96" s="473"/>
      <c r="J96" s="462"/>
      <c r="K96" s="376" t="s">
        <v>194</v>
      </c>
      <c r="L96" s="376"/>
      <c r="M96" s="4"/>
      <c r="N96" s="4"/>
      <c r="O96" s="475"/>
      <c r="P96" s="463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3.2" x14ac:dyDescent="0.25">
      <c r="A97" s="4"/>
      <c r="B97" s="442" t="s">
        <v>258</v>
      </c>
      <c r="C97" s="445"/>
      <c r="D97" s="439">
        <f>B73+B19</f>
        <v>100</v>
      </c>
      <c r="E97" s="376"/>
      <c r="F97" s="4"/>
      <c r="G97" s="4"/>
      <c r="H97" s="4"/>
      <c r="I97" s="469" t="s">
        <v>196</v>
      </c>
      <c r="J97" s="462"/>
      <c r="K97" s="439">
        <f>I46+I70+I63+I54</f>
        <v>35</v>
      </c>
      <c r="L97" s="376"/>
      <c r="M97" s="4"/>
      <c r="N97" s="4"/>
      <c r="O97" s="463"/>
      <c r="P97" s="463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3.2" x14ac:dyDescent="0.25">
      <c r="A98" s="4"/>
      <c r="B98" s="4"/>
      <c r="C98" s="4"/>
      <c r="D98" s="4"/>
      <c r="E98" s="4"/>
      <c r="F98" s="4"/>
      <c r="G98" s="4"/>
      <c r="H98" s="4"/>
      <c r="I98" s="469" t="s">
        <v>198</v>
      </c>
      <c r="J98" s="462"/>
      <c r="K98" s="439">
        <f>I25+I62</f>
        <v>52</v>
      </c>
      <c r="L98" s="376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3.2" x14ac:dyDescent="0.25">
      <c r="A99" s="4"/>
      <c r="B99" s="4"/>
      <c r="C99" s="4"/>
      <c r="D99" s="4"/>
      <c r="E99" s="4"/>
      <c r="F99" s="4"/>
      <c r="G99" s="4"/>
      <c r="H99" s="4"/>
      <c r="I99" s="469" t="s">
        <v>199</v>
      </c>
      <c r="J99" s="462"/>
      <c r="K99" s="439">
        <f>I44+I45+I65</f>
        <v>110</v>
      </c>
      <c r="L99" s="376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3.2" x14ac:dyDescent="0.25">
      <c r="A100" s="4"/>
      <c r="B100" s="4"/>
      <c r="C100" s="4"/>
      <c r="D100" s="4"/>
      <c r="E100" s="4"/>
      <c r="F100" s="4"/>
      <c r="G100" s="4"/>
      <c r="H100" s="4"/>
      <c r="I100" s="469" t="s">
        <v>200</v>
      </c>
      <c r="J100" s="462"/>
      <c r="K100" s="439">
        <f>I15+I22+I23+I24+I27+I28+I47+I51+I61+I53+I52</f>
        <v>110.64</v>
      </c>
      <c r="L100" s="376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3.2" x14ac:dyDescent="0.25">
      <c r="A101" s="4"/>
      <c r="B101" s="4"/>
      <c r="C101" s="4"/>
      <c r="D101" s="4"/>
      <c r="E101" s="4"/>
      <c r="F101" s="4"/>
      <c r="H101" s="4"/>
      <c r="I101" s="474" t="s">
        <v>254</v>
      </c>
      <c r="J101" s="461"/>
      <c r="K101" s="439">
        <f>I15+I51+I53+I52+I61</f>
        <v>72</v>
      </c>
      <c r="L101" s="376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3.2" x14ac:dyDescent="0.25">
      <c r="A102" s="4"/>
      <c r="B102" s="4"/>
      <c r="C102" s="4"/>
      <c r="D102" s="4"/>
      <c r="E102" s="4"/>
      <c r="F102" s="4"/>
      <c r="H102" s="4"/>
      <c r="I102" s="469" t="s">
        <v>56</v>
      </c>
      <c r="J102" s="462"/>
      <c r="K102" s="439">
        <f>I26</f>
        <v>34</v>
      </c>
      <c r="L102" s="376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3.2" x14ac:dyDescent="0.25">
      <c r="A103" s="4"/>
      <c r="B103" s="4"/>
      <c r="C103" s="4"/>
      <c r="D103" s="4"/>
      <c r="E103" s="4"/>
      <c r="F103" s="4"/>
      <c r="H103" s="4"/>
      <c r="I103" s="469" t="s">
        <v>202</v>
      </c>
      <c r="J103" s="462"/>
      <c r="K103" s="439">
        <f>I70+I16</f>
        <v>43</v>
      </c>
      <c r="L103" s="376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3.2" x14ac:dyDescent="0.25">
      <c r="A104" s="4"/>
      <c r="B104" s="4"/>
      <c r="C104" s="4"/>
      <c r="D104" s="4"/>
      <c r="E104" s="4"/>
      <c r="F104" s="4"/>
      <c r="G104" s="449"/>
      <c r="H104" s="4"/>
      <c r="I104" s="442" t="s">
        <v>258</v>
      </c>
      <c r="J104" s="445"/>
      <c r="K104" s="439">
        <f>K103</f>
        <v>43</v>
      </c>
      <c r="L104" s="376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3.2" x14ac:dyDescent="0.25">
      <c r="A105" s="4"/>
      <c r="B105" s="4"/>
      <c r="C105" s="4"/>
      <c r="D105" s="4"/>
      <c r="E105" s="4"/>
      <c r="F105" s="4"/>
      <c r="G105" s="44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3.2" x14ac:dyDescent="0.25">
      <c r="A106" s="4"/>
      <c r="B106" s="4"/>
      <c r="C106" s="450"/>
      <c r="D106" s="451"/>
      <c r="E106" s="451"/>
      <c r="F106" s="451"/>
      <c r="G106" s="452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3.2" x14ac:dyDescent="0.25">
      <c r="A107" s="4"/>
      <c r="B107" s="4"/>
      <c r="C107" s="451"/>
      <c r="D107" s="451"/>
      <c r="E107" s="450" t="s">
        <v>208</v>
      </c>
      <c r="F107" s="451"/>
      <c r="G107" s="45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3.2" x14ac:dyDescent="0.25">
      <c r="A108" s="4"/>
      <c r="B108" s="4"/>
      <c r="C108" s="376" t="s">
        <v>262</v>
      </c>
      <c r="D108" s="453"/>
      <c r="E108" s="454" t="s">
        <v>263</v>
      </c>
      <c r="F108" s="454"/>
      <c r="G108" s="376" t="s">
        <v>211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3.2" x14ac:dyDescent="0.25">
      <c r="A109" s="455"/>
      <c r="B109" s="455" t="s">
        <v>196</v>
      </c>
      <c r="C109" s="387">
        <f t="shared" ref="C109:C116" si="25">D90+K97+R76+Z69+AF77</f>
        <v>667.98046991927959</v>
      </c>
      <c r="D109" s="389"/>
      <c r="E109" s="386">
        <v>780</v>
      </c>
      <c r="F109" s="456"/>
      <c r="G109" s="386" t="s">
        <v>264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3.2" x14ac:dyDescent="0.25">
      <c r="A110" s="457"/>
      <c r="B110" s="457" t="s">
        <v>213</v>
      </c>
      <c r="C110" s="387">
        <f t="shared" si="25"/>
        <v>100</v>
      </c>
      <c r="D110" s="409"/>
      <c r="E110" s="458">
        <v>110</v>
      </c>
      <c r="F110" s="458"/>
      <c r="G110" s="386" t="s">
        <v>214</v>
      </c>
      <c r="H110" s="4"/>
      <c r="I110" s="1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4.4" x14ac:dyDescent="0.3">
      <c r="A111" s="457"/>
      <c r="B111" s="457" t="s">
        <v>199</v>
      </c>
      <c r="C111" s="138">
        <f t="shared" si="25"/>
        <v>444</v>
      </c>
      <c r="D111" s="459"/>
      <c r="E111" s="458">
        <v>180</v>
      </c>
      <c r="F111" s="458"/>
      <c r="G111" s="376"/>
      <c r="H111" s="4"/>
      <c r="I111" s="4"/>
      <c r="J111" s="4"/>
      <c r="K111" s="4"/>
      <c r="L111" s="4"/>
      <c r="M111" s="4"/>
      <c r="N111" s="375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4.4" x14ac:dyDescent="0.3">
      <c r="A112" s="455"/>
      <c r="B112" s="455" t="s">
        <v>200</v>
      </c>
      <c r="C112" s="138">
        <f t="shared" si="25"/>
        <v>601.29999999999995</v>
      </c>
      <c r="D112" s="385"/>
      <c r="E112" s="456">
        <v>500</v>
      </c>
      <c r="F112" s="456"/>
      <c r="G112" s="376"/>
      <c r="H112" s="4"/>
      <c r="I112" s="16"/>
      <c r="J112" s="16"/>
      <c r="K112" s="4"/>
      <c r="L112" s="4"/>
      <c r="M112" s="4"/>
      <c r="N112" s="380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4.4" x14ac:dyDescent="0.3">
      <c r="A113" s="455"/>
      <c r="B113" s="455" t="s">
        <v>265</v>
      </c>
      <c r="C113" s="138">
        <f t="shared" si="25"/>
        <v>306</v>
      </c>
      <c r="D113" s="459"/>
      <c r="E113" s="458">
        <v>250</v>
      </c>
      <c r="F113" s="386"/>
      <c r="G113" s="376"/>
      <c r="H113" s="4"/>
      <c r="I113" s="16"/>
      <c r="J113" s="16"/>
      <c r="K113" s="4"/>
      <c r="L113" s="4"/>
      <c r="M113" s="375"/>
      <c r="N113" s="16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4.4" x14ac:dyDescent="0.3">
      <c r="A114" s="455"/>
      <c r="B114" s="455" t="s">
        <v>56</v>
      </c>
      <c r="C114" s="138">
        <f t="shared" si="25"/>
        <v>219</v>
      </c>
      <c r="D114" s="385"/>
      <c r="E114" s="456">
        <v>150</v>
      </c>
      <c r="F114" s="456"/>
      <c r="G114" s="376"/>
      <c r="H114" s="4"/>
      <c r="I114" s="16"/>
      <c r="J114" s="16"/>
      <c r="K114" s="4"/>
      <c r="L114" s="4"/>
      <c r="M114" s="380"/>
      <c r="N114" s="16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4.4" x14ac:dyDescent="0.3">
      <c r="A115" s="455"/>
      <c r="B115" s="455" t="s">
        <v>202</v>
      </c>
      <c r="C115" s="138">
        <f t="shared" si="25"/>
        <v>469</v>
      </c>
      <c r="D115" s="376"/>
      <c r="E115" s="456">
        <v>250</v>
      </c>
      <c r="F115" s="456"/>
      <c r="G115" s="376"/>
      <c r="H115" s="4"/>
      <c r="I115" s="16"/>
      <c r="J115" s="16"/>
      <c r="K115" s="4"/>
      <c r="L115" s="380"/>
      <c r="M115" s="380"/>
      <c r="N115" s="16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4.4" x14ac:dyDescent="0.3">
      <c r="A116" s="455"/>
      <c r="B116" s="455" t="s">
        <v>266</v>
      </c>
      <c r="C116" s="138">
        <f t="shared" si="25"/>
        <v>383</v>
      </c>
      <c r="D116" s="376"/>
      <c r="E116" s="456">
        <v>100</v>
      </c>
      <c r="F116" s="456"/>
      <c r="G116" s="376"/>
      <c r="H116" s="4"/>
      <c r="I116" s="4"/>
      <c r="J116" s="4"/>
      <c r="K116" s="4"/>
      <c r="L116" s="380"/>
      <c r="M116" s="380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4.4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380"/>
      <c r="M117" s="380"/>
      <c r="N117" s="16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4.4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380"/>
      <c r="M118" s="380"/>
      <c r="N118" s="38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4.4" x14ac:dyDescent="0.3">
      <c r="A119" s="4"/>
      <c r="B119" s="4"/>
      <c r="C119" s="4"/>
      <c r="D119" s="4"/>
      <c r="E119" s="4"/>
      <c r="F119" s="4"/>
      <c r="G119" s="4"/>
      <c r="H119" s="448"/>
      <c r="I119" s="4"/>
      <c r="J119" s="285"/>
      <c r="K119" s="4"/>
      <c r="L119" s="460"/>
      <c r="M119" s="380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4.4" x14ac:dyDescent="0.3">
      <c r="A120" s="4"/>
      <c r="B120" s="4"/>
      <c r="C120" s="4"/>
      <c r="D120" s="4"/>
      <c r="E120" s="4"/>
      <c r="F120" s="4"/>
      <c r="G120" s="4"/>
      <c r="H120" s="448"/>
      <c r="I120" s="4"/>
      <c r="J120" s="285"/>
      <c r="K120" s="4"/>
      <c r="L120" s="380"/>
      <c r="M120" s="380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4.4" x14ac:dyDescent="0.3">
      <c r="A121" s="4"/>
      <c r="B121" s="4"/>
      <c r="C121" s="4"/>
      <c r="D121" s="4"/>
      <c r="E121" s="4"/>
      <c r="F121" s="4"/>
      <c r="G121" s="4"/>
      <c r="H121" s="448"/>
      <c r="I121" s="4"/>
      <c r="J121" s="4"/>
      <c r="K121" s="4"/>
      <c r="L121" s="380"/>
      <c r="M121" s="380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3.2" x14ac:dyDescent="0.25">
      <c r="A122" s="4"/>
      <c r="B122" s="4"/>
      <c r="C122" s="4"/>
      <c r="D122" s="4"/>
      <c r="E122" s="4"/>
      <c r="F122" s="4"/>
      <c r="G122" s="4"/>
      <c r="H122" s="44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3.2" x14ac:dyDescent="0.25">
      <c r="A123" s="4"/>
      <c r="B123" s="4"/>
      <c r="C123" s="4"/>
      <c r="D123" s="4"/>
      <c r="E123" s="4"/>
      <c r="F123" s="4"/>
      <c r="G123" s="4"/>
      <c r="H123" s="37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3.2" x14ac:dyDescent="0.25">
      <c r="A124" s="4"/>
      <c r="B124" s="4"/>
      <c r="C124" s="4"/>
      <c r="D124" s="4"/>
      <c r="E124" s="4"/>
      <c r="F124" s="4"/>
      <c r="G124" s="4"/>
      <c r="H124" s="37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3.2" x14ac:dyDescent="0.25">
      <c r="A125" s="4"/>
      <c r="B125" s="4"/>
      <c r="C125" s="4"/>
      <c r="D125" s="4"/>
      <c r="E125" s="4"/>
      <c r="F125" s="4"/>
      <c r="G125" s="4"/>
      <c r="H125" s="44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3.2" x14ac:dyDescent="0.25">
      <c r="A126" s="4"/>
      <c r="B126" s="4"/>
      <c r="C126" s="4"/>
      <c r="D126" s="4"/>
      <c r="E126" s="4"/>
      <c r="F126" s="4"/>
      <c r="G126" s="4"/>
      <c r="H126" s="44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3.2" x14ac:dyDescent="0.25">
      <c r="A127" s="4"/>
      <c r="B127" s="4"/>
      <c r="C127" s="4"/>
      <c r="D127" s="4"/>
      <c r="E127" s="4"/>
      <c r="F127" s="4"/>
      <c r="G127" s="4"/>
      <c r="H127" s="44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3.2" x14ac:dyDescent="0.25">
      <c r="A128" s="4"/>
      <c r="B128" s="4"/>
      <c r="C128" s="4"/>
      <c r="D128" s="4"/>
      <c r="E128" s="4"/>
      <c r="F128" s="4"/>
      <c r="G128" s="4"/>
      <c r="H128" s="44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3.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3.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3.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3.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3.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3.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3.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3.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3.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3.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3.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3.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3.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3.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3.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3.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3.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3.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3.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3.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3.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3.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3.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3.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3.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3.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3.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3.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3.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3.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3.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3.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3.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3.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3.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3.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3.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3.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3.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3.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3.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3.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3.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3.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3.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3.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3.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3.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3.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3.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3.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3.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3.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3.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3.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3.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3.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3.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3.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3.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3.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3.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3.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3.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3.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3.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3.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3.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3.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3.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3.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3.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3.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3.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3.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3.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3.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3.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3.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3.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3.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3.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3.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3.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3.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3.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3.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3.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3.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3.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3.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3.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3.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3.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3.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3.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3.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3.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3.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13.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13.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13.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3.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3.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3.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ht="13.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ht="13.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ht="13.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ht="13.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13.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13.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13.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13.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13.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13.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13.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13.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ht="13.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ht="13.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13.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13.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ht="13.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13.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13.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13.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3.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3.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3.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13.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13.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13.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ht="13.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ht="13.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3.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13.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ht="13.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3.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ht="13.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ht="13.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13.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13.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13.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13.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13.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13.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13.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13.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ht="13.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ht="13.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13.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ht="13.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ht="13.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ht="13.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13.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13.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3.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3.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3.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13.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13.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13.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ht="13.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ht="13.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3.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ht="13.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ht="13.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ht="13.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ht="13.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13.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13.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13.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13.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13.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13.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13.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13.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13.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13.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ht="13.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13.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ht="13.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ht="13.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ht="13.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13.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13.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3.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3.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3.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13.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13.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13.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ht="13.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ht="13.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3.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ht="13.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ht="13.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ht="13.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ht="13.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ht="13.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13.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13.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13.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13.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13.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13.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13.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13.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ht="13.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ht="13.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13.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ht="13.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ht="13.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ht="13.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13.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13.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3.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3.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3.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13.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13.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13.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ht="13.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ht="13.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ht="13.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ht="13.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ht="13.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ht="13.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ht="13.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ht="13.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ht="13.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ht="13.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13.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13.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13.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13.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13.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13.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ht="13.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ht="13.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13.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ht="13.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ht="13.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ht="13.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ht="13.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ht="13.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ht="13.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ht="13.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ht="13.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ht="13.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ht="13.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ht="13.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ht="13.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ht="13.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ht="13.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ht="13.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ht="13.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ht="13.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ht="13.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ht="13.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ht="13.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ht="13.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ht="13.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ht="13.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ht="13.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ht="13.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ht="13.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ht="13.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ht="13.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ht="13.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ht="13.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ht="13.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ht="13.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ht="13.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ht="13.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ht="13.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ht="13.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ht="13.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ht="13.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ht="13.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ht="13.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ht="13.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ht="13.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ht="13.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ht="13.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ht="13.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ht="13.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ht="13.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ht="13.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ht="13.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ht="13.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ht="13.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ht="13.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ht="13.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ht="13.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ht="13.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ht="13.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ht="13.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ht="13.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3.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ht="13.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ht="13.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ht="13.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ht="13.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ht="13.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ht="13.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ht="13.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ht="13.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ht="13.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ht="13.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ht="13.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ht="13.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ht="13.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ht="13.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ht="13.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ht="13.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ht="13.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ht="13.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ht="13.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ht="13.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ht="13.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ht="13.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ht="13.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ht="13.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ht="13.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ht="13.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ht="13.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ht="13.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ht="13.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ht="13.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spans="1:34" ht="13.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spans="1:34" ht="13.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ht="13.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spans="1:34" ht="13.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spans="1:34" ht="13.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spans="1:34" ht="13.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spans="1:34" ht="13.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ht="13.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spans="1:34" ht="13.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spans="1:34" ht="13.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spans="1:34" ht="13.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spans="1:34" ht="13.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spans="1:34" ht="13.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ht="13.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spans="1:34" ht="13.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spans="1:34" ht="13.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spans="1:34" ht="13.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spans="1:34" ht="13.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spans="1:34" ht="13.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spans="1:34" ht="13.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spans="1:34" ht="13.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spans="1:34" ht="13.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spans="1:34" ht="13.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spans="1:34" ht="13.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spans="1:34" ht="13.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spans="1:34" ht="13.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spans="1:34" ht="13.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spans="1:34" ht="13.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spans="1:34" ht="13.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spans="1:34" ht="13.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spans="1:34" ht="13.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spans="1:34" ht="13.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spans="1:34" ht="13.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spans="1:34" ht="13.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spans="1:34" ht="13.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spans="1:34" ht="13.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spans="1:34" ht="13.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spans="1:34" ht="13.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spans="1:34" ht="13.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spans="1:34" ht="13.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spans="1:34" ht="13.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spans="1:34" ht="13.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spans="1:34" ht="13.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spans="1:34" ht="13.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spans="1:34" ht="13.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spans="1:34" ht="13.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spans="1:34" ht="13.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spans="1:34" ht="13.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spans="1:34" ht="13.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spans="1:34" ht="13.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spans="1:34" ht="13.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spans="1:34" ht="13.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spans="1:34" ht="13.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spans="1:34" ht="13.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spans="1:34" ht="13.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spans="1:34" ht="13.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spans="1:34" ht="13.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spans="1:34" ht="13.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spans="1:34" ht="13.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spans="1:34" ht="13.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spans="1:34" ht="13.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spans="1:34" ht="13.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spans="1:34" ht="13.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spans="1:34" ht="13.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spans="1:34" ht="13.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spans="1:34" ht="13.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spans="1:34" ht="13.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spans="1:34" ht="13.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 ht="13.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spans="1:34" ht="13.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spans="1:34" ht="13.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spans="1:34" ht="13.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spans="1:34" ht="13.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spans="1:34" ht="13.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spans="1:34" ht="13.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spans="1:34" ht="13.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spans="1:34" ht="13.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4" ht="13.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spans="1:34" ht="13.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spans="1:34" ht="13.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spans="1:34" ht="13.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spans="1:34" ht="13.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spans="1:34" ht="13.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 ht="13.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spans="1:34" ht="13.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spans="1:34" ht="13.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spans="1:34" ht="13.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spans="1:34" ht="13.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spans="1:34" ht="13.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spans="1:34" ht="13.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spans="1:34" ht="13.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spans="1:34" ht="13.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spans="1:34" ht="13.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spans="1:34" ht="13.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spans="1:34" ht="13.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spans="1:34" ht="13.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spans="1:34" ht="13.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spans="1:34" ht="13.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spans="1:34" ht="13.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spans="1:34" ht="13.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spans="1:34" ht="13.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spans="1:34" ht="13.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spans="1:34" ht="13.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spans="1:34" ht="13.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spans="1:34" ht="13.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spans="1:34" ht="13.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spans="1:34" ht="13.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spans="1:34" ht="13.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spans="1:34" ht="13.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spans="1:34" ht="13.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spans="1:34" ht="13.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spans="1:34" ht="13.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spans="1:34" ht="13.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spans="1:34" ht="13.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spans="1:34" ht="13.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spans="1:34" ht="13.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spans="1:34" ht="13.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spans="1:34" ht="13.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spans="1:34" ht="13.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spans="1:34" ht="13.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spans="1:34" ht="13.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spans="1:34" ht="13.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spans="1:34" ht="13.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spans="1:34" ht="13.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spans="1:34" ht="13.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spans="1:34" ht="13.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spans="1:34" ht="13.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spans="1:34" ht="13.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spans="1:34" ht="13.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spans="1:34" ht="13.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spans="1:34" ht="13.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spans="1:34" ht="13.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spans="1:34" ht="13.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spans="1:34" ht="13.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spans="1:34" ht="13.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spans="1:34" ht="13.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spans="1:34" ht="13.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spans="1:34" ht="13.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spans="1:34" ht="13.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spans="1:34" ht="13.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spans="1:34" ht="13.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spans="1:34" ht="13.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spans="1:34" ht="13.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spans="1:34" ht="13.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spans="1:34" ht="13.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spans="1:34" ht="13.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spans="1:34" ht="13.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spans="1:34" ht="13.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spans="1:34" ht="13.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spans="1:34" ht="13.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spans="1:34" ht="13.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spans="1:34" ht="13.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spans="1:34" ht="13.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spans="1:34" ht="13.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spans="1:34" ht="13.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spans="1:34" ht="13.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spans="1:34" ht="13.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spans="1:34" ht="13.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spans="1:34" ht="13.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spans="1:34" ht="13.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spans="1:34" ht="13.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spans="1:34" ht="13.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spans="1:34" ht="13.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spans="1:34" ht="13.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spans="1:34" ht="13.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spans="1:34" ht="13.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spans="1:34" ht="13.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spans="1:34" ht="13.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spans="1:34" ht="13.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spans="1:34" ht="13.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spans="1:34" ht="13.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spans="1:34" ht="13.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spans="1:34" ht="13.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spans="1:34" ht="13.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spans="1:34" ht="13.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spans="1:34" ht="13.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spans="1:34" ht="13.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spans="1:34" ht="13.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spans="1:34" ht="13.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spans="1:34" ht="13.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spans="1:34" ht="13.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spans="1:34" ht="13.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spans="1:34" ht="13.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spans="1:34" ht="13.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spans="1:34" ht="13.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spans="1:34" ht="13.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spans="1:34" ht="13.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spans="1:34" ht="13.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spans="1:34" ht="13.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spans="1:34" ht="13.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spans="1:34" ht="13.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spans="1:34" ht="13.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spans="1:34" ht="13.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spans="1:34" ht="13.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spans="1:34" ht="13.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spans="1:34" ht="13.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4" ht="13.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spans="1:34" ht="13.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spans="1:34" ht="13.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spans="1:34" ht="13.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spans="1:34" ht="13.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spans="1:34" ht="13.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spans="1:34" ht="13.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spans="1:34" ht="13.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spans="1:34" ht="13.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spans="1:34" ht="13.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spans="1:34" ht="13.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spans="1:34" ht="13.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spans="1:34" ht="13.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spans="1:34" ht="13.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spans="1:34" ht="13.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spans="1:34" ht="13.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spans="1:34" ht="13.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spans="1:34" ht="13.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spans="1:34" ht="13.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spans="1:34" ht="13.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spans="1:34" ht="13.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spans="1:34" ht="13.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spans="1:34" ht="13.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spans="1:34" ht="13.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spans="1:34" ht="13.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spans="1:34" ht="13.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spans="1:34" ht="13.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spans="1:34" ht="13.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spans="1:34" ht="13.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spans="1:34" ht="13.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spans="1:34" ht="13.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spans="1:34" ht="13.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spans="1:34" ht="13.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spans="1:34" ht="13.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spans="1:34" ht="13.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spans="1:34" ht="13.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spans="1:34" ht="13.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spans="1:34" ht="13.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spans="1:34" ht="13.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spans="1:34" ht="13.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spans="1:34" ht="13.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spans="1:34" ht="13.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spans="1:34" ht="13.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spans="1:34" ht="13.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spans="1:34" ht="13.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spans="1:34" ht="13.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spans="1:34" ht="13.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spans="1:34" ht="13.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spans="1:34" ht="13.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spans="1:34" ht="13.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spans="1:34" ht="13.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spans="1:34" ht="13.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spans="1:34" ht="13.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spans="1:34" ht="13.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spans="1:34" ht="13.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spans="1:34" ht="13.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spans="1:34" ht="13.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spans="1:34" ht="13.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spans="1:34" ht="13.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spans="1:34" ht="13.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spans="1:34" ht="13.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spans="1:34" ht="13.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spans="1:34" ht="13.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spans="1:34" ht="13.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spans="1:34" ht="13.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spans="1:34" ht="13.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spans="1:34" ht="13.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spans="1:34" ht="13.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spans="1:34" ht="13.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spans="1:34" ht="13.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spans="1:34" ht="13.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spans="1:34" ht="13.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spans="1:34" ht="13.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spans="1:34" ht="13.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spans="1:34" ht="13.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spans="1:34" ht="13.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spans="1:34" ht="13.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spans="1:34" ht="13.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spans="1:34" ht="13.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spans="1:34" ht="13.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spans="1:34" ht="13.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spans="1:34" ht="13.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spans="1:34" ht="13.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spans="1:34" ht="13.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spans="1:34" ht="13.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spans="1:34" ht="13.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spans="1:34" ht="13.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spans="1:34" ht="13.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spans="1:34" ht="13.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spans="1:34" ht="13.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spans="1:34" ht="13.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spans="1:34" ht="13.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spans="1:34" ht="13.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spans="1:34" ht="13.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spans="1:34" ht="13.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spans="1:34" ht="13.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spans="1:34" ht="13.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spans="1:34" ht="13.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spans="1:34" ht="13.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spans="1:34" ht="13.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spans="1:34" ht="13.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spans="1:34" ht="13.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spans="1:34" ht="13.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spans="1:34" ht="13.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spans="1:34" ht="13.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spans="1:34" ht="13.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spans="1:34" ht="13.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spans="1:34" ht="13.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spans="1:34" ht="13.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spans="1:34" ht="13.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spans="1:34" ht="13.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spans="1:34" ht="13.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spans="1:34" ht="13.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spans="1:34" ht="13.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spans="1:34" ht="13.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spans="1:34" ht="13.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spans="1:34" ht="13.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spans="1:34" ht="13.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spans="1:34" ht="13.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spans="1:34" ht="13.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spans="1:34" ht="13.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spans="1:34" ht="13.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spans="1:34" ht="13.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spans="1:34" ht="13.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spans="1:34" ht="13.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spans="1:34" ht="13.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spans="1:34" ht="13.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spans="1:34" ht="13.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spans="1:34" ht="13.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spans="1:34" ht="13.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spans="1:34" ht="13.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spans="1:34" ht="13.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spans="1:34" ht="13.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spans="1:34" ht="13.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spans="1:34" ht="13.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spans="1:34" ht="13.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spans="1:34" ht="13.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spans="1:34" ht="13.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spans="1:34" ht="13.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spans="1:34" ht="13.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spans="1:34" ht="13.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spans="1:34" ht="13.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spans="1:34" ht="13.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spans="1:34" ht="13.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spans="1:34" ht="13.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spans="1:34" ht="13.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spans="1:34" ht="13.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spans="1:34" ht="13.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spans="1:34" ht="13.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spans="1:34" ht="13.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spans="1:34" ht="13.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spans="1:34" ht="13.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spans="1:34" ht="13.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spans="1:34" ht="13.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spans="1:34" ht="13.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spans="1:34" ht="13.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spans="1:34" ht="13.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spans="1:34" ht="13.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spans="1:34" ht="13.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spans="1:34" ht="13.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spans="1:34" ht="13.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spans="1:34" ht="13.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spans="1:34" ht="13.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spans="1:34" ht="13.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spans="1:34" ht="13.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spans="1:34" ht="13.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spans="1:34" ht="13.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spans="1:34" ht="13.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spans="1:34" ht="13.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spans="1:34" ht="13.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spans="1:34" ht="13.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spans="1:34" ht="13.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spans="1:34" ht="13.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spans="1:34" ht="13.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spans="1:34" ht="13.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spans="1:34" ht="13.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spans="1:34" ht="13.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spans="1:34" ht="13.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spans="1:34" ht="13.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spans="1:34" ht="13.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spans="1:34" ht="13.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spans="1:34" ht="13.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spans="1:34" ht="13.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spans="1:34" ht="13.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spans="1:34" ht="13.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spans="1:34" ht="13.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spans="1:34" ht="13.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spans="1:34" ht="13.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spans="1:34" ht="13.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spans="1:34" ht="13.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spans="1:34" ht="13.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spans="1:34" ht="13.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spans="1:34" ht="13.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spans="1:34" ht="13.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spans="1:34" ht="13.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spans="1:34" ht="13.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spans="1:34" ht="13.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spans="1:34" ht="13.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spans="1:34" ht="13.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spans="1:34" ht="13.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spans="1:34" ht="13.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spans="1:34" ht="13.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spans="1:34" ht="13.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spans="1:34" ht="13.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spans="1:34" ht="13.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spans="1:34" ht="13.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spans="1:34" ht="13.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spans="1:34" ht="13.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spans="1:34" ht="13.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spans="1:34" ht="13.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spans="1:34" ht="13.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spans="1:34" ht="13.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spans="1:34" ht="13.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spans="1:34" ht="13.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spans="1:34" ht="13.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spans="1:34" ht="13.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spans="1:34" ht="13.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spans="1:34" ht="13.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spans="1:34" ht="13.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spans="1:34" ht="13.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spans="1:34" ht="13.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spans="1:34" ht="13.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spans="1:34" ht="13.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spans="1:34" ht="13.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spans="1:34" ht="13.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spans="1:34" ht="13.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spans="1:34" ht="13.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spans="1:34" ht="13.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spans="1:34" ht="13.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spans="1:34" ht="13.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spans="1:34" ht="13.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spans="1:34" ht="13.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spans="1:34" ht="13.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spans="1:34" ht="13.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spans="1:34" ht="13.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spans="1:34" ht="13.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spans="1:34" ht="13.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spans="1:34" ht="13.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spans="1:34" ht="13.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spans="1:34" ht="13.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spans="1:34" ht="13.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spans="1:34" ht="13.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spans="1:34" ht="13.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spans="1:34" ht="13.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spans="1:34" ht="13.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spans="1:34" ht="13.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spans="1:34" ht="13.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spans="1:34" ht="13.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spans="1:34" ht="13.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spans="1:34" ht="13.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spans="1:34" ht="13.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spans="1:34" ht="13.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spans="1:34" ht="13.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spans="1:34" ht="13.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spans="1:34" ht="13.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spans="1:34" ht="13.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spans="1:34" ht="13.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spans="1:34" ht="13.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spans="1:34" ht="13.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spans="1:34" ht="13.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spans="1:34" ht="13.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spans="1:34" ht="13.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spans="1:34" ht="13.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spans="1:34" ht="13.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spans="1:34" ht="13.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spans="1:34" ht="13.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spans="1:34" ht="13.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spans="1:34" ht="13.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spans="1:34" ht="13.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spans="1:34" ht="13.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spans="1:34" ht="13.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spans="1:34" ht="13.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spans="1:34" ht="13.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spans="1:34" ht="13.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spans="1:34" ht="13.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spans="1:34" ht="13.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spans="1:34" ht="13.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spans="1:34" ht="13.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spans="1:34" ht="13.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spans="1:34" ht="13.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spans="1:34" ht="13.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spans="1:34" ht="13.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spans="1:34" ht="13.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spans="1:34" ht="13.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spans="1:34" ht="13.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spans="1:34" ht="13.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spans="1:34" ht="13.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spans="1:34" ht="13.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spans="1:34" ht="13.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spans="1:34" ht="13.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spans="1:34" ht="13.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spans="1:34" ht="13.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spans="1:34" ht="13.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spans="1:34" ht="13.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spans="1:34" ht="13.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spans="1:34" ht="13.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spans="1:34" ht="13.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spans="1:34" ht="13.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spans="1:34" ht="13.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spans="1:34" ht="13.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spans="1:34" ht="13.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spans="1:34" ht="13.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spans="1:34" ht="13.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spans="1:34" ht="13.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spans="1:34" ht="13.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spans="1:34" ht="13.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spans="1:34" ht="13.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spans="1:34" ht="13.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spans="1:34" ht="13.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spans="1:34" ht="13.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spans="1:34" ht="13.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spans="1:34" ht="13.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spans="1:34" ht="13.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spans="1:34" ht="13.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spans="1:34" ht="13.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spans="1:34" ht="13.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spans="1:34" ht="13.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spans="1:34" ht="13.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spans="1:34" ht="13.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spans="1:34" ht="13.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spans="1:34" ht="13.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spans="1:34" ht="13.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spans="1:34" ht="13.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spans="1:34" ht="13.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spans="1:34" ht="13.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spans="1:34" ht="13.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spans="1:34" ht="13.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spans="1:34" ht="13.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spans="1:34" ht="13.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spans="1:34" ht="13.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spans="1:34" ht="13.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spans="1:34" ht="13.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spans="1:34" ht="13.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spans="1:34" ht="13.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spans="1:34" ht="13.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spans="1:34" ht="13.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spans="1:34" ht="13.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  <row r="991" spans="1:34" ht="13.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</row>
    <row r="992" spans="1:34" ht="13.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AB992" s="4"/>
      <c r="AC992" s="4"/>
      <c r="AD992" s="4"/>
      <c r="AE992" s="4"/>
      <c r="AF992" s="4"/>
      <c r="AG992" s="4"/>
      <c r="AH992" s="4"/>
    </row>
    <row r="993" spans="1:34" ht="13.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AB993" s="4"/>
      <c r="AC993" s="4"/>
      <c r="AD993" s="4"/>
      <c r="AE993" s="4"/>
      <c r="AF993" s="4"/>
      <c r="AG993" s="4"/>
      <c r="AH993" s="4"/>
    </row>
    <row r="994" spans="1:34" ht="13.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AB994" s="4"/>
      <c r="AC994" s="4"/>
      <c r="AD994" s="4"/>
      <c r="AE994" s="4"/>
      <c r="AF994" s="4"/>
      <c r="AG994" s="4"/>
      <c r="AH994" s="4"/>
    </row>
    <row r="995" spans="1:34" ht="13.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AB995" s="4"/>
      <c r="AC995" s="4"/>
      <c r="AD995" s="4"/>
      <c r="AE995" s="4"/>
      <c r="AF995" s="4"/>
      <c r="AG995" s="4"/>
      <c r="AH995" s="4"/>
    </row>
    <row r="996" spans="1:34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AB996" s="4"/>
      <c r="AC996" s="4"/>
      <c r="AD996" s="4"/>
      <c r="AE996" s="4"/>
      <c r="AF996" s="4"/>
      <c r="AG996" s="4"/>
      <c r="AH996" s="4"/>
    </row>
    <row r="997" spans="1:34" ht="13.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AB997" s="4"/>
      <c r="AC997" s="4"/>
      <c r="AD997" s="4"/>
      <c r="AE997" s="4"/>
      <c r="AF997" s="4"/>
      <c r="AG997" s="4"/>
      <c r="AH997" s="4"/>
    </row>
    <row r="998" spans="1:34" ht="13.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AB998" s="4"/>
      <c r="AC998" s="4"/>
      <c r="AD998" s="4"/>
      <c r="AE998" s="4"/>
      <c r="AF998" s="4"/>
      <c r="AG998" s="4"/>
      <c r="AH998" s="4"/>
    </row>
    <row r="999" spans="1:34" ht="13.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AB999" s="4"/>
      <c r="AC999" s="4"/>
      <c r="AD999" s="4"/>
      <c r="AE999" s="4"/>
      <c r="AF999" s="4"/>
      <c r="AG999" s="4"/>
      <c r="AH999" s="4"/>
    </row>
    <row r="1000" spans="1:34" ht="13.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AB1000" s="4"/>
      <c r="AC1000" s="4"/>
      <c r="AD1000" s="4"/>
      <c r="AE1000" s="4"/>
      <c r="AF1000" s="4"/>
      <c r="AG1000" s="4"/>
      <c r="AH1000" s="4"/>
    </row>
    <row r="1001" spans="1:34" ht="13.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AB1001" s="4"/>
      <c r="AC1001" s="4"/>
      <c r="AD1001" s="4"/>
      <c r="AE1001" s="4"/>
      <c r="AF1001" s="4"/>
      <c r="AG1001" s="4"/>
      <c r="AH1001" s="4"/>
    </row>
    <row r="1002" spans="1:34" ht="13.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AB1002" s="4"/>
      <c r="AC1002" s="4"/>
      <c r="AD1002" s="4"/>
      <c r="AE1002" s="4"/>
      <c r="AF1002" s="4"/>
      <c r="AG1002" s="4"/>
      <c r="AH1002" s="4"/>
    </row>
    <row r="1003" spans="1:34" ht="13.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AB1003" s="4"/>
      <c r="AC1003" s="4"/>
      <c r="AD1003" s="4"/>
      <c r="AE1003" s="4"/>
      <c r="AF1003" s="4"/>
      <c r="AG1003" s="4"/>
      <c r="AH1003" s="4"/>
    </row>
    <row r="1004" spans="1:34" ht="13.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AB1004" s="4"/>
      <c r="AC1004" s="4"/>
      <c r="AD1004" s="4"/>
      <c r="AE1004" s="4"/>
      <c r="AF1004" s="4"/>
      <c r="AG1004" s="4"/>
      <c r="AH1004" s="4"/>
    </row>
    <row r="1005" spans="1:34" ht="13.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U1005" s="4"/>
      <c r="AB1005" s="4"/>
      <c r="AC1005" s="4"/>
      <c r="AD1005" s="4"/>
      <c r="AE1005" s="4"/>
      <c r="AF1005" s="4"/>
      <c r="AG1005" s="4"/>
      <c r="AH1005" s="4"/>
    </row>
    <row r="1006" spans="1:34" ht="13.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U1006" s="4"/>
      <c r="AB1006" s="4"/>
      <c r="AC1006" s="4"/>
      <c r="AD1006" s="4"/>
      <c r="AE1006" s="4"/>
      <c r="AF1006" s="4"/>
      <c r="AG1006" s="4"/>
      <c r="AH1006" s="4"/>
    </row>
    <row r="1007" spans="1:34" ht="13.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U1007" s="4"/>
      <c r="AB1007" s="4"/>
      <c r="AC1007" s="4"/>
      <c r="AD1007" s="4"/>
      <c r="AE1007" s="4"/>
      <c r="AF1007" s="4"/>
      <c r="AG1007" s="4"/>
      <c r="AH1007" s="4"/>
    </row>
    <row r="1008" spans="1:34" ht="13.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U1008" s="4"/>
      <c r="AB1008" s="4"/>
      <c r="AC1008" s="4"/>
      <c r="AD1008" s="4"/>
      <c r="AE1008" s="4"/>
      <c r="AF1008" s="4"/>
      <c r="AG1008" s="4"/>
      <c r="AH1008" s="4"/>
    </row>
    <row r="1009" spans="1:34" ht="13.2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U1009" s="4"/>
      <c r="AB1009" s="4"/>
      <c r="AC1009" s="4"/>
      <c r="AD1009" s="4"/>
      <c r="AE1009" s="4"/>
      <c r="AF1009" s="4"/>
      <c r="AG1009" s="4"/>
      <c r="AH1009" s="4"/>
    </row>
    <row r="1010" spans="1:34" ht="13.2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U1010" s="4"/>
      <c r="AB1010" s="4"/>
      <c r="AC1010" s="4"/>
      <c r="AD1010" s="4"/>
      <c r="AE1010" s="4"/>
      <c r="AF1010" s="4"/>
      <c r="AG1010" s="4"/>
      <c r="AH1010" s="4"/>
    </row>
    <row r="1011" spans="1:34" ht="13.2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U1011" s="4"/>
      <c r="AB1011" s="4"/>
      <c r="AC1011" s="4"/>
      <c r="AD1011" s="4"/>
      <c r="AE1011" s="4"/>
      <c r="AF1011" s="4"/>
      <c r="AG1011" s="4"/>
      <c r="AH1011" s="4"/>
    </row>
    <row r="1012" spans="1:34" ht="13.2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U1012" s="4"/>
      <c r="AB1012" s="4"/>
      <c r="AC1012" s="4"/>
      <c r="AD1012" s="4"/>
      <c r="AE1012" s="4"/>
      <c r="AF1012" s="4"/>
      <c r="AG1012" s="4"/>
      <c r="AH1012" s="4"/>
    </row>
    <row r="1013" spans="1:34" ht="13.2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U1013" s="4"/>
      <c r="AB1013" s="4"/>
      <c r="AC1013" s="4"/>
      <c r="AD1013" s="4"/>
      <c r="AE1013" s="4"/>
      <c r="AF1013" s="4"/>
      <c r="AG1013" s="4"/>
      <c r="AH1013" s="4"/>
    </row>
    <row r="1014" spans="1:34" ht="13.2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U1014" s="4"/>
      <c r="AB1014" s="4"/>
      <c r="AC1014" s="4"/>
      <c r="AD1014" s="4"/>
      <c r="AE1014" s="4"/>
      <c r="AF1014" s="4"/>
      <c r="AG1014" s="4"/>
      <c r="AH1014" s="4"/>
    </row>
    <row r="1015" spans="1:34" ht="13.2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U1015" s="4"/>
      <c r="AB1015" s="4"/>
      <c r="AC1015" s="4"/>
      <c r="AD1015" s="4"/>
      <c r="AE1015" s="4"/>
      <c r="AF1015" s="4"/>
      <c r="AG1015" s="4"/>
      <c r="AH1015" s="4"/>
    </row>
    <row r="1016" spans="1:34" ht="13.2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U1016" s="4"/>
      <c r="AB1016" s="4"/>
      <c r="AC1016" s="4"/>
      <c r="AD1016" s="4"/>
      <c r="AE1016" s="4"/>
      <c r="AF1016" s="4"/>
      <c r="AG1016" s="4"/>
      <c r="AH1016" s="4"/>
    </row>
    <row r="1017" spans="1:34" ht="13.2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U1017" s="4"/>
      <c r="AB1017" s="4"/>
      <c r="AC1017" s="4"/>
      <c r="AD1017" s="4"/>
      <c r="AE1017" s="4"/>
      <c r="AF1017" s="4"/>
      <c r="AG1017" s="4"/>
      <c r="AH1017" s="4"/>
    </row>
    <row r="1018" spans="1:34" ht="13.2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U1018" s="4"/>
      <c r="AB1018" s="4"/>
      <c r="AC1018" s="4"/>
      <c r="AD1018" s="4"/>
      <c r="AE1018" s="4"/>
      <c r="AF1018" s="4"/>
      <c r="AG1018" s="4"/>
      <c r="AH1018" s="4"/>
    </row>
    <row r="1019" spans="1:34" ht="13.2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U1019" s="4"/>
      <c r="AB1019" s="4"/>
      <c r="AC1019" s="4"/>
      <c r="AD1019" s="4"/>
      <c r="AE1019" s="4"/>
      <c r="AF1019" s="4"/>
      <c r="AG1019" s="4"/>
      <c r="AH1019" s="4"/>
    </row>
    <row r="1020" spans="1:34" ht="13.2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U1020" s="4"/>
      <c r="AB1020" s="4"/>
      <c r="AC1020" s="4"/>
      <c r="AD1020" s="4"/>
      <c r="AE1020" s="4"/>
      <c r="AF1020" s="4"/>
      <c r="AG1020" s="4"/>
      <c r="AH1020" s="4"/>
    </row>
    <row r="1021" spans="1:34" ht="13.2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U1021" s="4"/>
      <c r="AB1021" s="4"/>
      <c r="AC1021" s="4"/>
      <c r="AD1021" s="4"/>
      <c r="AE1021" s="4"/>
      <c r="AF1021" s="4"/>
      <c r="AG1021" s="4"/>
      <c r="AH1021" s="4"/>
    </row>
    <row r="1022" spans="1:34" ht="13.2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U1022" s="4"/>
      <c r="AB1022" s="4"/>
      <c r="AC1022" s="4"/>
      <c r="AD1022" s="4"/>
      <c r="AE1022" s="4"/>
      <c r="AF1022" s="4"/>
      <c r="AG1022" s="4"/>
      <c r="AH1022" s="4"/>
    </row>
    <row r="1023" spans="1:34" ht="13.2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U1023" s="4"/>
      <c r="AB1023" s="4"/>
      <c r="AC1023" s="4"/>
      <c r="AD1023" s="4"/>
      <c r="AE1023" s="4"/>
      <c r="AF1023" s="4"/>
      <c r="AG1023" s="4"/>
      <c r="AH1023" s="4"/>
    </row>
    <row r="1024" spans="1:34" ht="13.2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U1024" s="4"/>
      <c r="AB1024" s="4"/>
      <c r="AC1024" s="4"/>
      <c r="AD1024" s="4"/>
      <c r="AE1024" s="4"/>
      <c r="AF1024" s="4"/>
      <c r="AG1024" s="4"/>
      <c r="AH1024" s="4"/>
    </row>
    <row r="1025" spans="1:34" ht="13.2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U1025" s="4"/>
      <c r="AB1025" s="4"/>
      <c r="AC1025" s="4"/>
      <c r="AD1025" s="4"/>
      <c r="AE1025" s="4"/>
      <c r="AF1025" s="4"/>
      <c r="AG1025" s="4"/>
      <c r="AH1025" s="4"/>
    </row>
    <row r="1026" spans="1:34" ht="13.2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U1026" s="4"/>
      <c r="AB1026" s="4"/>
      <c r="AC1026" s="4"/>
      <c r="AD1026" s="4"/>
      <c r="AE1026" s="4"/>
      <c r="AF1026" s="4"/>
      <c r="AG1026" s="4"/>
      <c r="AH1026" s="4"/>
    </row>
    <row r="1027" spans="1:34" ht="13.2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U1027" s="4"/>
      <c r="AB1027" s="4"/>
      <c r="AC1027" s="4"/>
      <c r="AD1027" s="4"/>
      <c r="AE1027" s="4"/>
      <c r="AF1027" s="4"/>
      <c r="AG1027" s="4"/>
      <c r="AH1027" s="4"/>
    </row>
    <row r="1028" spans="1:34" ht="13.2" x14ac:dyDescent="0.25">
      <c r="A1028" s="4"/>
      <c r="B1028" s="4"/>
      <c r="C1028" s="4"/>
      <c r="D1028" s="4"/>
      <c r="E1028" s="4"/>
      <c r="F1028" s="4"/>
      <c r="G1028" s="4"/>
      <c r="H1028" s="4"/>
      <c r="N1028" s="4"/>
      <c r="U1028" s="4"/>
      <c r="AB1028" s="4"/>
      <c r="AC1028" s="4"/>
      <c r="AD1028" s="4"/>
      <c r="AE1028" s="4"/>
      <c r="AF1028" s="4"/>
      <c r="AG1028" s="4"/>
      <c r="AH1028" s="4"/>
    </row>
    <row r="1029" spans="1:34" ht="13.2" x14ac:dyDescent="0.25">
      <c r="A1029" s="4"/>
      <c r="B1029" s="4"/>
      <c r="C1029" s="4"/>
      <c r="D1029" s="4"/>
      <c r="E1029" s="4"/>
      <c r="F1029" s="4"/>
      <c r="H1029" s="4"/>
      <c r="N1029" s="4"/>
      <c r="U1029" s="4"/>
      <c r="AB1029" s="4"/>
      <c r="AC1029" s="4"/>
      <c r="AD1029" s="4"/>
      <c r="AE1029" s="4"/>
      <c r="AF1029" s="4"/>
      <c r="AG1029" s="4"/>
      <c r="AH1029" s="4"/>
    </row>
    <row r="1030" spans="1:34" ht="13.2" x14ac:dyDescent="0.25">
      <c r="A1030" s="4"/>
      <c r="B1030" s="4"/>
      <c r="C1030" s="4"/>
      <c r="D1030" s="4"/>
      <c r="E1030" s="4"/>
      <c r="F1030" s="4"/>
      <c r="H1030" s="4"/>
      <c r="N1030" s="4"/>
      <c r="U1030" s="4"/>
      <c r="AB1030" s="4"/>
      <c r="AC1030" s="4"/>
      <c r="AD1030" s="4"/>
      <c r="AE1030" s="4"/>
      <c r="AF1030" s="4"/>
      <c r="AG1030" s="4"/>
      <c r="AH1030" s="4"/>
    </row>
    <row r="1031" spans="1:34" ht="13.2" x14ac:dyDescent="0.25">
      <c r="A1031" s="4"/>
      <c r="B1031" s="4"/>
      <c r="C1031" s="4"/>
      <c r="D1031" s="4"/>
      <c r="E1031" s="4"/>
      <c r="F1031" s="4"/>
      <c r="H1031" s="4"/>
      <c r="N1031" s="4"/>
      <c r="U1031" s="4"/>
      <c r="AB1031" s="4"/>
      <c r="AC1031" s="4"/>
      <c r="AD1031" s="4"/>
      <c r="AE1031" s="4"/>
      <c r="AF1031" s="4"/>
      <c r="AG1031" s="4"/>
      <c r="AH1031" s="4"/>
    </row>
    <row r="1032" spans="1:34" ht="13.2" x14ac:dyDescent="0.25">
      <c r="A1032" s="4"/>
      <c r="B1032" s="4"/>
      <c r="C1032" s="4"/>
      <c r="D1032" s="4"/>
      <c r="E1032" s="4"/>
      <c r="F1032" s="4"/>
      <c r="H1032" s="4"/>
      <c r="N1032" s="4"/>
      <c r="U1032" s="4"/>
      <c r="AB1032" s="4"/>
      <c r="AC1032" s="4"/>
      <c r="AD1032" s="4"/>
      <c r="AE1032" s="4"/>
      <c r="AF1032" s="4"/>
      <c r="AG1032" s="4"/>
      <c r="AH1032" s="4"/>
    </row>
    <row r="1033" spans="1:34" ht="13.2" x14ac:dyDescent="0.25">
      <c r="A1033" s="4"/>
      <c r="B1033" s="4"/>
      <c r="C1033" s="4"/>
      <c r="D1033" s="4"/>
      <c r="E1033" s="4"/>
      <c r="F1033" s="4"/>
      <c r="H1033" s="4"/>
      <c r="N1033" s="4"/>
      <c r="U1033" s="4"/>
      <c r="AB1033" s="4"/>
      <c r="AC1033" s="4"/>
      <c r="AD1033" s="4"/>
      <c r="AE1033" s="4"/>
      <c r="AF1033" s="4"/>
      <c r="AG1033" s="4"/>
      <c r="AH1033" s="4"/>
    </row>
    <row r="1034" spans="1:34" ht="13.2" x14ac:dyDescent="0.25">
      <c r="A1034" s="4"/>
      <c r="B1034" s="4"/>
      <c r="C1034" s="4"/>
      <c r="D1034" s="4"/>
      <c r="E1034" s="4"/>
      <c r="F1034" s="4"/>
      <c r="H1034" s="4"/>
      <c r="N1034" s="4"/>
      <c r="U1034" s="4"/>
      <c r="AB1034" s="4"/>
      <c r="AC1034" s="4"/>
      <c r="AD1034" s="4"/>
      <c r="AE1034" s="4"/>
      <c r="AF1034" s="4"/>
      <c r="AG1034" s="4"/>
      <c r="AH1034" s="4"/>
    </row>
    <row r="1035" spans="1:34" ht="13.2" x14ac:dyDescent="0.25">
      <c r="A1035" s="4"/>
      <c r="B1035" s="4"/>
      <c r="C1035" s="4"/>
      <c r="D1035" s="4"/>
      <c r="E1035" s="4"/>
      <c r="F1035" s="4"/>
      <c r="H1035" s="4"/>
      <c r="N1035" s="4"/>
      <c r="U1035" s="4"/>
      <c r="AB1035" s="4"/>
      <c r="AC1035" s="4"/>
      <c r="AD1035" s="4"/>
      <c r="AE1035" s="4"/>
      <c r="AF1035" s="4"/>
      <c r="AG1035" s="4"/>
      <c r="AH1035" s="4"/>
    </row>
    <row r="1036" spans="1:34" ht="13.2" x14ac:dyDescent="0.25">
      <c r="H1036" s="4"/>
      <c r="N1036" s="4"/>
      <c r="U1036" s="4"/>
      <c r="AB1036" s="4"/>
      <c r="AC1036" s="4"/>
      <c r="AD1036" s="4"/>
      <c r="AE1036" s="4"/>
      <c r="AF1036" s="4"/>
      <c r="AG1036" s="4"/>
      <c r="AH1036" s="4"/>
    </row>
    <row r="1037" spans="1:34" ht="13.2" x14ac:dyDescent="0.25">
      <c r="H1037" s="4"/>
      <c r="N1037" s="4"/>
      <c r="U1037" s="4"/>
      <c r="AB1037" s="4"/>
      <c r="AC1037" s="4"/>
      <c r="AD1037" s="4"/>
      <c r="AE1037" s="4"/>
      <c r="AF1037" s="4"/>
      <c r="AG1037" s="4"/>
      <c r="AH1037" s="4"/>
    </row>
    <row r="1038" spans="1:34" ht="13.2" x14ac:dyDescent="0.25">
      <c r="H1038" s="4"/>
      <c r="N1038" s="4"/>
      <c r="U1038" s="4"/>
      <c r="AB1038" s="4"/>
      <c r="AC1038" s="4"/>
      <c r="AD1038" s="4"/>
      <c r="AE1038" s="4"/>
      <c r="AF1038" s="4"/>
      <c r="AG1038" s="4"/>
      <c r="AH1038" s="4"/>
    </row>
    <row r="1039" spans="1:34" ht="13.2" x14ac:dyDescent="0.25">
      <c r="H1039" s="4"/>
      <c r="N1039" s="4"/>
      <c r="U1039" s="4"/>
      <c r="AB1039" s="4"/>
      <c r="AC1039" s="4"/>
      <c r="AD1039" s="4"/>
      <c r="AE1039" s="4"/>
      <c r="AF1039" s="4"/>
      <c r="AG1039" s="4"/>
      <c r="AH1039" s="4"/>
    </row>
    <row r="1040" spans="1:34" ht="13.2" x14ac:dyDescent="0.25">
      <c r="N1040" s="4"/>
      <c r="U1040" s="4"/>
      <c r="AB1040" s="4"/>
      <c r="AC1040" s="4"/>
      <c r="AD1040" s="4"/>
      <c r="AE1040" s="4"/>
      <c r="AF1040" s="4"/>
      <c r="AG1040" s="4"/>
      <c r="AH1040" s="4"/>
    </row>
    <row r="1041" spans="14:34" ht="13.2" x14ac:dyDescent="0.25">
      <c r="N1041" s="4"/>
      <c r="U1041" s="4"/>
      <c r="AB1041" s="4"/>
      <c r="AC1041" s="4"/>
      <c r="AD1041" s="4"/>
      <c r="AE1041" s="4"/>
      <c r="AF1041" s="4"/>
      <c r="AG1041" s="4"/>
      <c r="AH1041" s="4"/>
    </row>
    <row r="1042" spans="14:34" ht="13.2" x14ac:dyDescent="0.25">
      <c r="N1042" s="4"/>
      <c r="U1042" s="4"/>
      <c r="AB1042" s="4"/>
    </row>
    <row r="1043" spans="14:34" ht="13.2" x14ac:dyDescent="0.25">
      <c r="N1043" s="4"/>
      <c r="U1043" s="4"/>
      <c r="AB1043" s="4"/>
    </row>
    <row r="1044" spans="14:34" ht="13.2" x14ac:dyDescent="0.25">
      <c r="N1044" s="4"/>
      <c r="U1044" s="4"/>
      <c r="AB1044" s="4"/>
    </row>
    <row r="1045" spans="14:34" ht="13.2" x14ac:dyDescent="0.25">
      <c r="N1045" s="4"/>
      <c r="U1045" s="4"/>
      <c r="AB1045" s="4"/>
    </row>
    <row r="1046" spans="14:34" ht="13.2" x14ac:dyDescent="0.25">
      <c r="N1046" s="4"/>
      <c r="U1046" s="4"/>
      <c r="AB1046" s="4"/>
    </row>
    <row r="1047" spans="14:34" ht="13.2" x14ac:dyDescent="0.25">
      <c r="N1047" s="4"/>
      <c r="U1047" s="4"/>
      <c r="AB1047" s="4"/>
    </row>
    <row r="1048" spans="14:34" ht="13.2" x14ac:dyDescent="0.25">
      <c r="N1048" s="4"/>
      <c r="U1048" s="4"/>
      <c r="AB1048" s="4"/>
    </row>
    <row r="1049" spans="14:34" ht="13.2" x14ac:dyDescent="0.25">
      <c r="N1049" s="4"/>
      <c r="U1049" s="4"/>
      <c r="AB1049" s="4"/>
    </row>
    <row r="1050" spans="14:34" ht="13.2" x14ac:dyDescent="0.25">
      <c r="N1050" s="4"/>
      <c r="U1050" s="4"/>
      <c r="AB1050" s="4"/>
    </row>
    <row r="1051" spans="14:34" ht="13.2" x14ac:dyDescent="0.25">
      <c r="N1051" s="4"/>
      <c r="U1051" s="4"/>
    </row>
  </sheetData>
  <mergeCells count="27">
    <mergeCell ref="I99:J99"/>
    <mergeCell ref="I100:J100"/>
    <mergeCell ref="I101:J101"/>
    <mergeCell ref="I102:J102"/>
    <mergeCell ref="I103:J103"/>
    <mergeCell ref="AD77:AE77"/>
    <mergeCell ref="AD78:AE78"/>
    <mergeCell ref="AD79:AE79"/>
    <mergeCell ref="P80:Q80"/>
    <mergeCell ref="I98:J98"/>
    <mergeCell ref="AD80:AE80"/>
    <mergeCell ref="AD81:AE81"/>
    <mergeCell ref="AD82:AE82"/>
    <mergeCell ref="AD83:AE83"/>
    <mergeCell ref="I96:J96"/>
    <mergeCell ref="O96:P97"/>
    <mergeCell ref="I97:J97"/>
    <mergeCell ref="X72:Y72"/>
    <mergeCell ref="X73:Y73"/>
    <mergeCell ref="X74:Y74"/>
    <mergeCell ref="X75:Y75"/>
    <mergeCell ref="AD76:AE76"/>
    <mergeCell ref="H58:M58"/>
    <mergeCell ref="X68:Y68"/>
    <mergeCell ref="X69:Y69"/>
    <mergeCell ref="X70:Y70"/>
    <mergeCell ref="X71:Y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Uzturvērtība 3-6</vt:lpstr>
      <vt:lpstr>Uzturvērtība 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secretariat.college.lycee</cp:lastModifiedBy>
  <dcterms:modified xsi:type="dcterms:W3CDTF">2025-02-14T10:27:14Z</dcterms:modified>
</cp:coreProperties>
</file>