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8BA9F2-4A24-4B16-9A93-985F0CEB0B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zturvērtības 3-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9" i="3" l="1"/>
  <c r="T147" i="3"/>
  <c r="S147" i="3"/>
  <c r="L147" i="3"/>
  <c r="K147" i="3"/>
  <c r="T146" i="3"/>
  <c r="S146" i="3"/>
  <c r="L146" i="3"/>
  <c r="K146" i="3"/>
  <c r="T145" i="3"/>
  <c r="S145" i="3"/>
  <c r="L145" i="3"/>
  <c r="K145" i="3"/>
  <c r="S144" i="3"/>
  <c r="K144" i="3"/>
  <c r="S143" i="3"/>
  <c r="K143" i="3"/>
  <c r="S142" i="3"/>
  <c r="L142" i="3"/>
  <c r="F159" i="3" s="1"/>
  <c r="K142" i="3"/>
  <c r="T141" i="3"/>
  <c r="S141" i="3"/>
  <c r="L141" i="3"/>
  <c r="F158" i="3" s="1"/>
  <c r="K141" i="3"/>
  <c r="T140" i="3"/>
  <c r="S140" i="3"/>
  <c r="K140" i="3"/>
  <c r="AH133" i="3"/>
  <c r="AG133" i="3"/>
  <c r="AH132" i="3"/>
  <c r="AG132" i="3"/>
  <c r="T132" i="3"/>
  <c r="T136" i="3" s="1"/>
  <c r="S132" i="3"/>
  <c r="S136" i="3" s="1"/>
  <c r="R132" i="3"/>
  <c r="Q132" i="3"/>
  <c r="P132" i="3"/>
  <c r="AH131" i="3"/>
  <c r="AG131" i="3"/>
  <c r="M131" i="3"/>
  <c r="L131" i="3"/>
  <c r="K131" i="3"/>
  <c r="K135" i="3" s="1"/>
  <c r="J131" i="3"/>
  <c r="I131" i="3"/>
  <c r="AG130" i="3"/>
  <c r="AG129" i="3"/>
  <c r="AG128" i="3"/>
  <c r="AH127" i="3"/>
  <c r="AG127" i="3"/>
  <c r="AG126" i="3"/>
  <c r="AA126" i="3"/>
  <c r="Z126" i="3"/>
  <c r="AA125" i="3"/>
  <c r="Z125" i="3"/>
  <c r="AA124" i="3"/>
  <c r="Z124" i="3"/>
  <c r="E162" i="3" s="1"/>
  <c r="Z123" i="3"/>
  <c r="E123" i="3"/>
  <c r="E164" i="3" s="1"/>
  <c r="Z122" i="3"/>
  <c r="F122" i="3"/>
  <c r="E122" i="3"/>
  <c r="E163" i="3" s="1"/>
  <c r="Z121" i="3"/>
  <c r="F121" i="3"/>
  <c r="F162" i="3" s="1"/>
  <c r="E121" i="3"/>
  <c r="AA120" i="3"/>
  <c r="Z120" i="3"/>
  <c r="F120" i="3"/>
  <c r="E120" i="3"/>
  <c r="E161" i="3" s="1"/>
  <c r="AA119" i="3"/>
  <c r="Z119" i="3"/>
  <c r="F119" i="3"/>
  <c r="E119" i="3"/>
  <c r="E160" i="3" s="1"/>
  <c r="E118" i="3"/>
  <c r="F117" i="3"/>
  <c r="E117" i="3"/>
  <c r="E158" i="3" s="1"/>
  <c r="F116" i="3"/>
  <c r="E116" i="3"/>
  <c r="E157" i="3" s="1"/>
  <c r="T114" i="3"/>
  <c r="S114" i="3"/>
  <c r="R114" i="3"/>
  <c r="R115" i="3" s="1"/>
  <c r="R136" i="3" s="1"/>
  <c r="Q114" i="3"/>
  <c r="P114" i="3"/>
  <c r="O114" i="3"/>
  <c r="T113" i="3"/>
  <c r="S113" i="3"/>
  <c r="R113" i="3"/>
  <c r="Q113" i="3"/>
  <c r="P113" i="3"/>
  <c r="O113" i="3"/>
  <c r="T112" i="3"/>
  <c r="S112" i="3"/>
  <c r="S115" i="3" s="1"/>
  <c r="R112" i="3"/>
  <c r="Q112" i="3"/>
  <c r="Q115" i="3" s="1"/>
  <c r="P112" i="3"/>
  <c r="O112" i="3"/>
  <c r="J112" i="3"/>
  <c r="AH111" i="3"/>
  <c r="AG111" i="3"/>
  <c r="AG112" i="3" s="1"/>
  <c r="AG117" i="3" s="1"/>
  <c r="AF111" i="3"/>
  <c r="AE111" i="3"/>
  <c r="AD111" i="3"/>
  <c r="AC111" i="3"/>
  <c r="T111" i="3"/>
  <c r="T115" i="3" s="1"/>
  <c r="S111" i="3"/>
  <c r="R111" i="3"/>
  <c r="Q111" i="3"/>
  <c r="P111" i="3"/>
  <c r="P115" i="3" s="1"/>
  <c r="O111" i="3"/>
  <c r="M111" i="3"/>
  <c r="L111" i="3"/>
  <c r="L112" i="3" s="1"/>
  <c r="K111" i="3"/>
  <c r="K112" i="3" s="1"/>
  <c r="J111" i="3"/>
  <c r="I111" i="3"/>
  <c r="H111" i="3"/>
  <c r="AH110" i="3"/>
  <c r="AG110" i="3"/>
  <c r="AF110" i="3"/>
  <c r="AE110" i="3"/>
  <c r="AD110" i="3"/>
  <c r="AH126" i="3" s="1"/>
  <c r="AC110" i="3"/>
  <c r="M110" i="3"/>
  <c r="L110" i="3"/>
  <c r="K110" i="3"/>
  <c r="J110" i="3"/>
  <c r="I110" i="3"/>
  <c r="H110" i="3"/>
  <c r="AH109" i="3"/>
  <c r="AG109" i="3"/>
  <c r="AF109" i="3"/>
  <c r="AE109" i="3"/>
  <c r="AD109" i="3"/>
  <c r="AC109" i="3"/>
  <c r="M109" i="3"/>
  <c r="L109" i="3"/>
  <c r="K109" i="3"/>
  <c r="J109" i="3"/>
  <c r="I109" i="3"/>
  <c r="L140" i="3" s="1"/>
  <c r="H109" i="3"/>
  <c r="AH108" i="3"/>
  <c r="AG108" i="3"/>
  <c r="AF108" i="3"/>
  <c r="AE108" i="3"/>
  <c r="AD108" i="3"/>
  <c r="AC108" i="3"/>
  <c r="M108" i="3"/>
  <c r="M112" i="3" s="1"/>
  <c r="M135" i="3" s="1"/>
  <c r="L108" i="3"/>
  <c r="K108" i="3"/>
  <c r="J108" i="3"/>
  <c r="I108" i="3"/>
  <c r="I112" i="3" s="1"/>
  <c r="H108" i="3"/>
  <c r="AH107" i="3"/>
  <c r="AH112" i="3" s="1"/>
  <c r="AH117" i="3" s="1"/>
  <c r="AG107" i="3"/>
  <c r="AF107" i="3"/>
  <c r="AF112" i="3" s="1"/>
  <c r="AF117" i="3" s="1"/>
  <c r="AE107" i="3"/>
  <c r="AD107" i="3"/>
  <c r="AH129" i="3" s="1"/>
  <c r="AC107" i="3"/>
  <c r="AA106" i="3"/>
  <c r="AA110" i="3" s="1"/>
  <c r="F106" i="3"/>
  <c r="F110" i="3" s="1"/>
  <c r="E106" i="3"/>
  <c r="D106" i="3"/>
  <c r="C106" i="3"/>
  <c r="B106" i="3"/>
  <c r="AA105" i="3"/>
  <c r="Z105" i="3"/>
  <c r="Y105" i="3"/>
  <c r="X105" i="3"/>
  <c r="W105" i="3"/>
  <c r="V105" i="3"/>
  <c r="AA104" i="3"/>
  <c r="Z104" i="3"/>
  <c r="Y104" i="3"/>
  <c r="X104" i="3"/>
  <c r="W104" i="3"/>
  <c r="V104" i="3"/>
  <c r="AA103" i="3"/>
  <c r="Z103" i="3"/>
  <c r="Y103" i="3"/>
  <c r="X103" i="3"/>
  <c r="W103" i="3"/>
  <c r="V103" i="3"/>
  <c r="AA102" i="3"/>
  <c r="Z102" i="3"/>
  <c r="Z106" i="3" s="1"/>
  <c r="Z110" i="3" s="1"/>
  <c r="Y102" i="3"/>
  <c r="X102" i="3"/>
  <c r="W102" i="3"/>
  <c r="W106" i="3" s="1"/>
  <c r="V102" i="3"/>
  <c r="AA101" i="3"/>
  <c r="Z101" i="3"/>
  <c r="Y101" i="3"/>
  <c r="Y106" i="3" s="1"/>
  <c r="Y110" i="3" s="1"/>
  <c r="X101" i="3"/>
  <c r="X106" i="3" s="1"/>
  <c r="X110" i="3" s="1"/>
  <c r="W101" i="3"/>
  <c r="V101" i="3"/>
  <c r="B99" i="3"/>
  <c r="AH91" i="3"/>
  <c r="AG91" i="3"/>
  <c r="AF91" i="3"/>
  <c r="AE91" i="3"/>
  <c r="AD91" i="3"/>
  <c r="F90" i="3"/>
  <c r="E90" i="3"/>
  <c r="D90" i="3"/>
  <c r="C90" i="3"/>
  <c r="B90" i="3"/>
  <c r="A90" i="3"/>
  <c r="T89" i="3"/>
  <c r="S89" i="3"/>
  <c r="R89" i="3"/>
  <c r="Q89" i="3"/>
  <c r="P89" i="3"/>
  <c r="F89" i="3"/>
  <c r="E89" i="3"/>
  <c r="D89" i="3"/>
  <c r="C89" i="3"/>
  <c r="C91" i="3" s="1"/>
  <c r="B89" i="3"/>
  <c r="B91" i="3" s="1"/>
  <c r="A89" i="3"/>
  <c r="K88" i="3"/>
  <c r="F88" i="3"/>
  <c r="E88" i="3"/>
  <c r="D88" i="3"/>
  <c r="C88" i="3"/>
  <c r="B88" i="3"/>
  <c r="A88" i="3"/>
  <c r="F87" i="3"/>
  <c r="F91" i="3" s="1"/>
  <c r="E87" i="3"/>
  <c r="E91" i="3" s="1"/>
  <c r="D87" i="3"/>
  <c r="D91" i="3" s="1"/>
  <c r="D110" i="3" s="1"/>
  <c r="C87" i="3"/>
  <c r="B87" i="3"/>
  <c r="A87" i="3"/>
  <c r="M81" i="3"/>
  <c r="L81" i="3"/>
  <c r="K81" i="3"/>
  <c r="J81" i="3"/>
  <c r="I81" i="3"/>
  <c r="X78" i="3"/>
  <c r="AA74" i="3"/>
  <c r="AA78" i="3" s="1"/>
  <c r="Z74" i="3"/>
  <c r="Y74" i="3"/>
  <c r="X74" i="3"/>
  <c r="W74" i="3"/>
  <c r="AH71" i="3"/>
  <c r="AH75" i="3" s="1"/>
  <c r="AG71" i="3"/>
  <c r="AF71" i="3"/>
  <c r="AE71" i="3"/>
  <c r="AE75" i="3" s="1"/>
  <c r="AD71" i="3"/>
  <c r="C70" i="3"/>
  <c r="T68" i="3"/>
  <c r="S68" i="3"/>
  <c r="R68" i="3"/>
  <c r="R72" i="3" s="1"/>
  <c r="Q68" i="3"/>
  <c r="Q72" i="3" s="1"/>
  <c r="P68" i="3"/>
  <c r="M65" i="3"/>
  <c r="L65" i="3"/>
  <c r="K65" i="3"/>
  <c r="J65" i="3"/>
  <c r="I65" i="3"/>
  <c r="F65" i="3"/>
  <c r="E65" i="3"/>
  <c r="E70" i="3" s="1"/>
  <c r="D65" i="3"/>
  <c r="C65" i="3"/>
  <c r="B65" i="3"/>
  <c r="AA58" i="3"/>
  <c r="Z58" i="3"/>
  <c r="Y58" i="3"/>
  <c r="X58" i="3"/>
  <c r="AH55" i="3"/>
  <c r="AG55" i="3"/>
  <c r="AG75" i="3" s="1"/>
  <c r="AF55" i="3"/>
  <c r="AE55" i="3"/>
  <c r="AD55" i="3"/>
  <c r="F53" i="3"/>
  <c r="E53" i="3"/>
  <c r="D53" i="3"/>
  <c r="D70" i="3" s="1"/>
  <c r="C53" i="3"/>
  <c r="B53" i="3"/>
  <c r="T50" i="3"/>
  <c r="T72" i="3" s="1"/>
  <c r="S50" i="3"/>
  <c r="R50" i="3"/>
  <c r="Q50" i="3"/>
  <c r="P50" i="3"/>
  <c r="W44" i="3"/>
  <c r="M41" i="3"/>
  <c r="L41" i="3"/>
  <c r="K41" i="3"/>
  <c r="J41" i="3"/>
  <c r="I41" i="3"/>
  <c r="AA35" i="3"/>
  <c r="Z35" i="3"/>
  <c r="Y35" i="3"/>
  <c r="X35" i="3"/>
  <c r="W35" i="3"/>
  <c r="F34" i="3"/>
  <c r="E34" i="3"/>
  <c r="D34" i="3"/>
  <c r="C34" i="3"/>
  <c r="B34" i="3"/>
  <c r="T30" i="3"/>
  <c r="S30" i="3"/>
  <c r="R30" i="3"/>
  <c r="Q30" i="3"/>
  <c r="P30" i="3"/>
  <c r="AH28" i="3"/>
  <c r="AG28" i="3"/>
  <c r="AF28" i="3"/>
  <c r="AE28" i="3"/>
  <c r="AD28" i="3"/>
  <c r="M23" i="3"/>
  <c r="M88" i="3" s="1"/>
  <c r="L23" i="3"/>
  <c r="L88" i="3" s="1"/>
  <c r="K23" i="3"/>
  <c r="J23" i="3"/>
  <c r="J88" i="3" s="1"/>
  <c r="I23" i="3"/>
  <c r="AA20" i="3"/>
  <c r="Z20" i="3"/>
  <c r="Z78" i="3" s="1"/>
  <c r="Y20" i="3"/>
  <c r="X20" i="3"/>
  <c r="W20" i="3"/>
  <c r="F20" i="3"/>
  <c r="E20" i="3"/>
  <c r="D20" i="3"/>
  <c r="C20" i="3"/>
  <c r="B20" i="3"/>
  <c r="T14" i="3"/>
  <c r="S14" i="3"/>
  <c r="R14" i="3"/>
  <c r="Q14" i="3"/>
  <c r="P14" i="3"/>
  <c r="AH13" i="3"/>
  <c r="AG13" i="3"/>
  <c r="AF13" i="3"/>
  <c r="AE13" i="3"/>
  <c r="AD13" i="3"/>
  <c r="AG5" i="3"/>
  <c r="Z5" i="3"/>
  <c r="S5" i="3"/>
  <c r="K5" i="3"/>
  <c r="E5" i="3"/>
  <c r="AG4" i="3"/>
  <c r="Z4" i="3"/>
  <c r="S4" i="3"/>
  <c r="K4" i="3"/>
  <c r="E4" i="3"/>
  <c r="C110" i="3" l="1"/>
  <c r="L135" i="3"/>
  <c r="AD112" i="3"/>
  <c r="W58" i="3"/>
  <c r="AH130" i="3"/>
  <c r="T143" i="3"/>
  <c r="F160" i="3" s="1"/>
  <c r="T144" i="3"/>
  <c r="F70" i="3"/>
  <c r="AF75" i="3"/>
  <c r="Y78" i="3"/>
  <c r="F123" i="3"/>
  <c r="F164" i="3" s="1"/>
  <c r="Q136" i="3"/>
  <c r="F157" i="3"/>
  <c r="F161" i="3"/>
  <c r="S72" i="3"/>
  <c r="AA123" i="3"/>
  <c r="AA122" i="3"/>
  <c r="E110" i="3"/>
  <c r="AE112" i="3"/>
  <c r="AE117" i="3" s="1"/>
  <c r="L144" i="3"/>
  <c r="L143" i="3"/>
  <c r="F163" i="3"/>
  <c r="J135" i="3"/>
</calcChain>
</file>

<file path=xl/sharedStrings.xml><?xml version="1.0" encoding="utf-8"?>
<sst xmlns="http://schemas.openxmlformats.org/spreadsheetml/2006/main" count="815" uniqueCount="239">
  <si>
    <t>Pirmdiena</t>
  </si>
  <si>
    <t>Otrdiena</t>
  </si>
  <si>
    <t>Trešdiena</t>
  </si>
  <si>
    <t>Piektdiena</t>
  </si>
  <si>
    <t>Kcal</t>
  </si>
  <si>
    <r>
      <rPr>
        <b/>
        <sz val="12"/>
        <color rgb="FF000000"/>
        <rFont val="Calibri"/>
      </rPr>
      <t xml:space="preserve">3-6 gadi </t>
    </r>
    <r>
      <rPr>
        <b/>
        <sz val="12"/>
        <color rgb="FF00FF00"/>
        <rFont val="Calibri"/>
      </rPr>
      <t>OK</t>
    </r>
  </si>
  <si>
    <t xml:space="preserve"> - mainīgi</t>
  </si>
  <si>
    <t>- koriģējams</t>
  </si>
  <si>
    <t>- tikai šajā nedēļā</t>
  </si>
  <si>
    <t xml:space="preserve"> </t>
  </si>
  <si>
    <t>OK</t>
  </si>
  <si>
    <t xml:space="preserve">Ceturtdiena, </t>
  </si>
  <si>
    <t>Kopējais pievienotās sāls daudzums, g</t>
  </si>
  <si>
    <t>Kopējais pievienotā cukura daudzums, g</t>
  </si>
  <si>
    <r>
      <rPr>
        <b/>
        <sz val="11"/>
        <color rgb="FF000000"/>
        <rFont val="Calibri"/>
      </rPr>
      <t xml:space="preserve">Brokastis - Auzu pārslu putra ar </t>
    </r>
    <r>
      <rPr>
        <b/>
        <sz val="11"/>
        <color rgb="FF0000FF"/>
        <rFont val="Calibri"/>
      </rPr>
      <t xml:space="preserve">ķiršu ievārījumu un bumbieris </t>
    </r>
    <r>
      <rPr>
        <b/>
        <sz val="11"/>
        <color rgb="FF000000"/>
        <rFont val="Calibri"/>
      </rPr>
      <t>180/15/50</t>
    </r>
  </si>
  <si>
    <t xml:space="preserve">Brokastis - Omlete ar sieru, mini baltmaizi, sviestu, augstākā labuma doktordesa VAI siers un tomāti un gurķis </t>
  </si>
  <si>
    <r>
      <rPr>
        <b/>
        <sz val="11"/>
        <color rgb="FF000000"/>
        <rFont val="Calibri"/>
      </rPr>
      <t xml:space="preserve">Brokastis - Pankūkas ar </t>
    </r>
    <r>
      <rPr>
        <b/>
        <sz val="11"/>
        <color rgb="FF0000FF"/>
        <rFont val="Calibri"/>
      </rPr>
      <t>biezpienu</t>
    </r>
    <r>
      <rPr>
        <b/>
        <sz val="11"/>
        <color rgb="FF000000"/>
        <rFont val="Calibri"/>
      </rPr>
      <t xml:space="preserve"> un krējums  un </t>
    </r>
    <r>
      <rPr>
        <b/>
        <sz val="11"/>
        <color rgb="FF0000FF"/>
        <rFont val="Calibri"/>
      </rPr>
      <t>melone</t>
    </r>
    <r>
      <rPr>
        <b/>
        <sz val="11"/>
        <color rgb="FF000000"/>
        <rFont val="Calibri"/>
      </rPr>
      <t xml:space="preserve"> 1 gab/10/50</t>
    </r>
  </si>
  <si>
    <r>
      <rPr>
        <b/>
        <sz val="11"/>
        <color rgb="FF000000"/>
        <rFont val="Calibri"/>
      </rPr>
      <t xml:space="preserve">Brokastis- Pica ar sieru un </t>
    </r>
    <r>
      <rPr>
        <b/>
        <sz val="11"/>
        <color rgb="FF0000FF"/>
        <rFont val="Calibri"/>
      </rPr>
      <t>ābols</t>
    </r>
    <r>
      <rPr>
        <b/>
        <sz val="11"/>
        <color rgb="FF000000"/>
        <rFont val="Calibri"/>
      </rPr>
      <t xml:space="preserve"> 80/50</t>
    </r>
  </si>
  <si>
    <r>
      <rPr>
        <b/>
        <sz val="10"/>
        <color rgb="FF000000"/>
        <rFont val="Arial"/>
      </rPr>
      <t xml:space="preserve">Brokastis - Kukurūzas brokastu pārslas ar pienu un </t>
    </r>
    <r>
      <rPr>
        <b/>
        <sz val="10"/>
        <color rgb="FF0000FF"/>
        <rFont val="arial"/>
      </rPr>
      <t xml:space="preserve">banāns </t>
    </r>
    <r>
      <rPr>
        <b/>
        <sz val="10"/>
        <color rgb="FF000000"/>
        <rFont val="Arial"/>
      </rPr>
      <t>35/100/50</t>
    </r>
  </si>
  <si>
    <t>100/15/5/20/40 (20/20)</t>
  </si>
  <si>
    <t>Šonedēļ rīsu - biezpiena sacepums, ogu ievārījums</t>
  </si>
  <si>
    <t>SASTĀVDAĻAS</t>
  </si>
  <si>
    <t>Uz porciju</t>
  </si>
  <si>
    <t>OBV, g</t>
  </si>
  <si>
    <t>Tauki, g</t>
  </si>
  <si>
    <t>OGH, g</t>
  </si>
  <si>
    <t xml:space="preserve">Uz porciju </t>
  </si>
  <si>
    <t>Svars (neto)</t>
  </si>
  <si>
    <t>OBV. g</t>
  </si>
  <si>
    <t>Tauki. g</t>
  </si>
  <si>
    <t>OGH. g</t>
  </si>
  <si>
    <t>Auzu pārslas</t>
  </si>
  <si>
    <t>Olas</t>
  </si>
  <si>
    <t>Pankūkas ar biezpienu</t>
  </si>
  <si>
    <t>Milti</t>
  </si>
  <si>
    <t>Kukurūzas pārslas</t>
  </si>
  <si>
    <t>Piens 2,5%</t>
  </si>
  <si>
    <t>Ūdens</t>
  </si>
  <si>
    <t>Krējums</t>
  </si>
  <si>
    <t>Cukurs</t>
  </si>
  <si>
    <t>Banāns</t>
  </si>
  <si>
    <t>Piens</t>
  </si>
  <si>
    <t>Eļļa</t>
  </si>
  <si>
    <t>Sāls</t>
  </si>
  <si>
    <t>Majonēze</t>
  </si>
  <si>
    <t>Melone</t>
  </si>
  <si>
    <t>Raugs</t>
  </si>
  <si>
    <t>KOPSVARS</t>
  </si>
  <si>
    <t>KOPĀ</t>
  </si>
  <si>
    <t>Eļļa, rapšu</t>
  </si>
  <si>
    <t>Sviests</t>
  </si>
  <si>
    <t>Cepamais pulveris</t>
  </si>
  <si>
    <t xml:space="preserve">Pirmais ēdiens - Sakņu zupa ar grūbām, mar. gurķiem un ar/bez liellopa gaļas, krējums un kliju maize 150/10/8 </t>
  </si>
  <si>
    <t>Ķirši</t>
  </si>
  <si>
    <t>Melnie pipari</t>
  </si>
  <si>
    <t>Pirmais ēdiens - Skābo kāpostu zupa ar cūkgaļas žāvējumu, rudzu maizīti un krējumu 150/22/10</t>
  </si>
  <si>
    <t>Marinēti gurķi</t>
  </si>
  <si>
    <t>Šonedēļ ramen zupa  ar olu 150/10</t>
  </si>
  <si>
    <t>Tomātu mērce</t>
  </si>
  <si>
    <t>Liellopa gaļa</t>
  </si>
  <si>
    <t>Doktordesa</t>
  </si>
  <si>
    <t>OLB. g</t>
  </si>
  <si>
    <t>Kkal</t>
  </si>
  <si>
    <t>Siers</t>
  </si>
  <si>
    <t>Kartupeļi</t>
  </si>
  <si>
    <t>Bumbieris</t>
  </si>
  <si>
    <t>Burkāni</t>
  </si>
  <si>
    <t>Ābols</t>
  </si>
  <si>
    <t>Gurķis</t>
  </si>
  <si>
    <t>Selerijas sakne</t>
  </si>
  <si>
    <t>Selerija</t>
  </si>
  <si>
    <t>Tomāti</t>
  </si>
  <si>
    <t>Pirmais ēdiens - Burtiņzupa zupa ar vistas gaļu, graudu maizīti un krējumu 150/12/10</t>
  </si>
  <si>
    <t>Baltmaize mini</t>
  </si>
  <si>
    <t>Cukurs (pie kāpostiem)</t>
  </si>
  <si>
    <t>Burkānu - dārzeņu krēmzupa, grauzdiņi un grauzdētas ķirbju sēklas 150/10/5</t>
  </si>
  <si>
    <t>Skābēti kāposti</t>
  </si>
  <si>
    <t>Žāvēta gaļa</t>
  </si>
  <si>
    <t>Grūbas</t>
  </si>
  <si>
    <t>Vistas gaļa</t>
  </si>
  <si>
    <t xml:space="preserve">Pirmais ēdiens - Harčo zupa ar liellopa gaļu, saulespuķu maizīti un </t>
  </si>
  <si>
    <t>Marinēts gurķis</t>
  </si>
  <si>
    <t>krējumu 150/13/10</t>
  </si>
  <si>
    <t>Krējums. skābais 25%</t>
  </si>
  <si>
    <t>Šonedēļ sakņu zupa</t>
  </si>
  <si>
    <t>Kliju maizīte</t>
  </si>
  <si>
    <t>Burtiņmakaroni</t>
  </si>
  <si>
    <t>Ķirbis</t>
  </si>
  <si>
    <t>Olīveļļa</t>
  </si>
  <si>
    <t>Rīsi</t>
  </si>
  <si>
    <t>Rudzu maizīte</t>
  </si>
  <si>
    <t>Saldais krējums</t>
  </si>
  <si>
    <r>
      <rPr>
        <b/>
        <sz val="11"/>
        <color rgb="FF000000"/>
        <rFont val="Calibri"/>
      </rPr>
      <t xml:space="preserve">Otrais ēdiens - Kartupeļi ar vistas stilbiņu, sīpolu mērci un </t>
    </r>
    <r>
      <rPr>
        <b/>
        <sz val="11"/>
        <color rgb="FF0000FF"/>
        <rFont val="Calibri"/>
      </rPr>
      <t>burkānu - kāpostu salāti ar puķkāpostu un krējumu</t>
    </r>
  </si>
  <si>
    <t>100/100/20/40</t>
  </si>
  <si>
    <t>Graudu maizīte</t>
  </si>
  <si>
    <t>Otrais ēdiens - Makaroni ar rīvētu sieru, cūkgaļas desiņu, tomātu mērci un</t>
  </si>
  <si>
    <t>Krējums skābais 25%</t>
  </si>
  <si>
    <t>Tomāti savā sulā</t>
  </si>
  <si>
    <r>
      <rPr>
        <b/>
        <sz val="10"/>
        <color rgb="FF0000FF"/>
        <rFont val="arial"/>
      </rPr>
      <t>svaiga gurķa ripiņas un tomātu daiviņās</t>
    </r>
    <r>
      <rPr>
        <b/>
        <sz val="10"/>
        <color rgb="FF000000"/>
        <rFont val="Arial"/>
      </rPr>
      <t xml:space="preserve">  110/15/1 gab/20/40</t>
    </r>
  </si>
  <si>
    <t>Grauzd ķirbju sēklas</t>
  </si>
  <si>
    <t>Tomātu pasta</t>
  </si>
  <si>
    <t>Šonedēļ ar rīsiem, terjaki vistu, edamame pupiņas, burkāns, gurķis, tomāts, poke-sojas mērce 80/80/10/15/15/10/5</t>
  </si>
  <si>
    <t>Baltmaizes grauzdiņi</t>
  </si>
  <si>
    <r>
      <rPr>
        <b/>
        <sz val="11"/>
        <color rgb="FF000000"/>
        <rFont val="Calibri"/>
      </rPr>
      <t xml:space="preserve">Otrais ēdiens - Griķi ar liellopa maltās gaļas mērci un </t>
    </r>
    <r>
      <rPr>
        <b/>
        <sz val="11"/>
        <color rgb="FF0000FF"/>
        <rFont val="Calibri"/>
      </rPr>
      <t>gurķu salāti ar dillēm un olīveļļu</t>
    </r>
    <r>
      <rPr>
        <b/>
        <sz val="11"/>
        <color rgb="FF000000"/>
        <rFont val="Calibri"/>
      </rPr>
      <t xml:space="preserve"> 80/80/40              </t>
    </r>
  </si>
  <si>
    <t xml:space="preserve">Sviests </t>
  </si>
  <si>
    <t>Makaroni</t>
  </si>
  <si>
    <r>
      <rPr>
        <b/>
        <sz val="11"/>
        <color rgb="FF000000"/>
        <rFont val="Calibri"/>
      </rPr>
      <t xml:space="preserve">Otrais ēdiens - Rīsi ar liellopa - dārzeņu ragū un </t>
    </r>
    <r>
      <rPr>
        <b/>
        <sz val="11"/>
        <color rgb="FF0000FF"/>
        <rFont val="Calibri"/>
      </rPr>
      <t>biešu salāti ar dillēm</t>
    </r>
  </si>
  <si>
    <t>Sīpoli</t>
  </si>
  <si>
    <t>Uz porciju gala iznākums gr</t>
  </si>
  <si>
    <r>
      <rPr>
        <b/>
        <sz val="11"/>
        <color rgb="FF0000FF"/>
        <rFont val="Calibri"/>
      </rPr>
      <t>un olīveļļu</t>
    </r>
    <r>
      <rPr>
        <b/>
        <sz val="11"/>
        <color rgb="FF000000"/>
        <rFont val="Calibri"/>
      </rPr>
      <t xml:space="preserve"> 80/80/40</t>
    </r>
  </si>
  <si>
    <t>Griķi</t>
  </si>
  <si>
    <t>Saulespuķu maizīte</t>
  </si>
  <si>
    <t>Krējums, skābais 25%</t>
  </si>
  <si>
    <t>Cūkgaļas desiņa</t>
  </si>
  <si>
    <t>Liellopu gaļa, maltā</t>
  </si>
  <si>
    <t xml:space="preserve">Rīsi </t>
  </si>
  <si>
    <t>Pipari</t>
  </si>
  <si>
    <t>Cūkgaļa</t>
  </si>
  <si>
    <t xml:space="preserve">Otrais ēdiens - Saulainie rīsi ar vistas kotletīte ar sīpolu mērce un </t>
  </si>
  <si>
    <r>
      <rPr>
        <b/>
        <sz val="11"/>
        <color rgb="FF0000FF"/>
        <rFont val="Calibri"/>
      </rPr>
      <t>burkānu salāti ar saulespuķu sēkliņām un krējums</t>
    </r>
    <r>
      <rPr>
        <b/>
        <sz val="11"/>
        <color rgb="FF000000"/>
        <rFont val="Calibri"/>
      </rPr>
      <t xml:space="preserve"> 80/80/20/40</t>
    </r>
  </si>
  <si>
    <t>Šonedēļ makaroni ar rīvētu sieru, cepamdesiņa, tomātu mērce un burkānu salāti ar krējumu</t>
  </si>
  <si>
    <t>Ķiploks</t>
  </si>
  <si>
    <t>Vistas stilbiņš</t>
  </si>
  <si>
    <t>Paprika</t>
  </si>
  <si>
    <t>Gurķi</t>
  </si>
  <si>
    <t>Kurkuma</t>
  </si>
  <si>
    <t>Cukini</t>
  </si>
  <si>
    <t>Eļļa rapšu</t>
  </si>
  <si>
    <t>Vistas šķiņķi</t>
  </si>
  <si>
    <t>Kāposts</t>
  </si>
  <si>
    <t>Dilles</t>
  </si>
  <si>
    <t>Manna</t>
  </si>
  <si>
    <t>Šonedēļ matcha - vaniļas krēms, persiku - mango mērce, banāns 80/40/70</t>
  </si>
  <si>
    <t>Puķkāposts</t>
  </si>
  <si>
    <t xml:space="preserve">Launags - Sandwich maize: Auzu maize, žāvēta gaļa VAI siers, gurķis, paprika, tomāts, </t>
  </si>
  <si>
    <t>Bietes</t>
  </si>
  <si>
    <t>krējuma mērce ar dillēm, kefīrs 22/20/10/5/5/15/100</t>
  </si>
  <si>
    <r>
      <rPr>
        <b/>
        <sz val="11"/>
        <color rgb="FF000000"/>
        <rFont val="Calibri"/>
      </rPr>
      <t xml:space="preserve">Biezpiens ar krējumu, kviešu maizi, sviestu, svaigs gurķis un </t>
    </r>
    <r>
      <rPr>
        <b/>
        <sz val="11"/>
        <color rgb="FF0000FF"/>
        <rFont val="Calibri"/>
      </rPr>
      <t>ābols</t>
    </r>
  </si>
  <si>
    <t>100/24/5/10/70</t>
  </si>
  <si>
    <t>Auzu maize</t>
  </si>
  <si>
    <t>Sīpols</t>
  </si>
  <si>
    <t>Launags - biezpienmaize, piens, apelsīns 80/100/70</t>
  </si>
  <si>
    <t>Biezpiens</t>
  </si>
  <si>
    <t>Mikrozaļumi</t>
  </si>
  <si>
    <t>Mazie tomātiņi</t>
  </si>
  <si>
    <t>Paprikas strēmelīte</t>
  </si>
  <si>
    <r>
      <rPr>
        <b/>
        <sz val="10"/>
        <rFont val="Arial"/>
      </rPr>
      <t xml:space="preserve">Launags - Kakao krēms ar </t>
    </r>
    <r>
      <rPr>
        <b/>
        <sz val="10"/>
        <color rgb="FF0000FF"/>
        <rFont val="arial"/>
      </rPr>
      <t>jāņogu - dzērveņu ķīseli un banāns</t>
    </r>
    <r>
      <rPr>
        <b/>
        <sz val="10"/>
        <rFont val="Arial"/>
      </rPr>
      <t xml:space="preserve"> 80/100/70</t>
    </r>
  </si>
  <si>
    <t>Biezpiens 9%</t>
  </si>
  <si>
    <t>Kviešu maize</t>
  </si>
  <si>
    <t>Saulespuķu sēkliņas</t>
  </si>
  <si>
    <t>Šonedēļ trešdienas smaidīgās sviestamaizes</t>
  </si>
  <si>
    <t>Burkāns</t>
  </si>
  <si>
    <t>Kakao (dabīgs)</t>
  </si>
  <si>
    <t>Kartupeļu ciete</t>
  </si>
  <si>
    <t>Želatīns</t>
  </si>
  <si>
    <t>Vaniļas cukurs</t>
  </si>
  <si>
    <r>
      <rPr>
        <b/>
        <sz val="10"/>
        <color rgb="FF000000"/>
        <rFont val="Arial"/>
      </rPr>
      <t>Launags - Polārmaize ar krējuma-</t>
    </r>
    <r>
      <rPr>
        <b/>
        <sz val="10"/>
        <color rgb="FF0000FF"/>
        <rFont val="arial"/>
      </rPr>
      <t>gurķu</t>
    </r>
    <r>
      <rPr>
        <b/>
        <sz val="10"/>
        <color rgb="FF000000"/>
        <rFont val="Arial"/>
      </rPr>
      <t xml:space="preserve"> mērce un graužamdārzeņi (gurķis, burkāns, </t>
    </r>
    <r>
      <rPr>
        <b/>
        <sz val="10"/>
        <color rgb="FFFF00FF"/>
        <rFont val="Arial"/>
      </rPr>
      <t>puķkāposts</t>
    </r>
    <r>
      <rPr>
        <b/>
        <sz val="10"/>
        <color rgb="FF000000"/>
        <rFont val="Arial"/>
      </rPr>
      <t xml:space="preserve">), siera nūjiņa un </t>
    </r>
    <r>
      <rPr>
        <b/>
        <sz val="10"/>
        <color rgb="FF0000FF"/>
        <rFont val="arial"/>
      </rPr>
      <t>bumbieris</t>
    </r>
  </si>
  <si>
    <t>Kefīrs Straupes</t>
  </si>
  <si>
    <t>DIENĀ KOPĒJĀ UZŅEMTĀ UZTURVĒRTĪBA</t>
  </si>
  <si>
    <r>
      <rPr>
        <b/>
        <sz val="10"/>
        <color rgb="FF000000"/>
        <rFont val="Arial"/>
      </rPr>
      <t>25/20/70(35/35/</t>
    </r>
    <r>
      <rPr>
        <b/>
        <sz val="10"/>
        <color rgb="FFFF00FF"/>
        <rFont val="Arial"/>
      </rPr>
      <t>20</t>
    </r>
    <r>
      <rPr>
        <b/>
        <sz val="10"/>
        <color rgb="FF000000"/>
        <rFont val="Arial"/>
      </rPr>
      <t>)/20/70</t>
    </r>
  </si>
  <si>
    <t>Polārmaize</t>
  </si>
  <si>
    <t>Dzērvenes</t>
  </si>
  <si>
    <t>Apelsīns</t>
  </si>
  <si>
    <t>22-44</t>
  </si>
  <si>
    <t>29-52</t>
  </si>
  <si>
    <t>97-176</t>
  </si>
  <si>
    <t>860-1170</t>
  </si>
  <si>
    <t>Jāņogas</t>
  </si>
  <si>
    <t>US: Par daudz</t>
  </si>
  <si>
    <t>5g</t>
  </si>
  <si>
    <t>VEĢETĀRAIS</t>
  </si>
  <si>
    <r>
      <rPr>
        <b/>
        <sz val="11"/>
        <color rgb="FF000000"/>
        <rFont val="Calibri"/>
      </rPr>
      <t xml:space="preserve">Otrais ēdiens - Griķi un cepts ķirbis, burkāns, saldais kartupelis ar lēcam un </t>
    </r>
    <r>
      <rPr>
        <b/>
        <sz val="11"/>
        <color rgb="FF0000FF"/>
        <rFont val="Calibri"/>
      </rPr>
      <t>gurķu salātiem ar olīveļļu</t>
    </r>
    <r>
      <rPr>
        <b/>
        <sz val="11"/>
        <color rgb="FF000000"/>
        <rFont val="Calibri"/>
      </rPr>
      <t xml:space="preserve">  80/100/40</t>
    </r>
  </si>
  <si>
    <t>Ķiploki</t>
  </si>
  <si>
    <t>Norma</t>
  </si>
  <si>
    <t>Siera nūjiņa</t>
  </si>
  <si>
    <t>Skābo kāpostu zupa ar rudzu maizi un krējumu 150/22/10</t>
  </si>
  <si>
    <t>10g</t>
  </si>
  <si>
    <t xml:space="preserve">Pirmais ēdiens - Sakņu zupa ar grūbām, mar. gurķiem, krējums un kliju maize 150/10/8 </t>
  </si>
  <si>
    <t>Lēcas</t>
  </si>
  <si>
    <r>
      <rPr>
        <b/>
        <sz val="11"/>
        <color rgb="FF000000"/>
        <rFont val="Calibri"/>
      </rPr>
      <t>Otrais ēdiens - Rīsi ar dārzeņu ragū ar pupinām</t>
    </r>
    <r>
      <rPr>
        <b/>
        <sz val="11"/>
        <color rgb="FFFF0000"/>
        <rFont val="Calibri"/>
      </rPr>
      <t xml:space="preserve"> </t>
    </r>
    <r>
      <rPr>
        <b/>
        <sz val="11"/>
        <color rgb="FF000000"/>
        <rFont val="Calibri"/>
      </rPr>
      <t xml:space="preserve"> un </t>
    </r>
    <r>
      <rPr>
        <b/>
        <sz val="11"/>
        <color rgb="FF0000FF"/>
        <rFont val="Calibri"/>
      </rPr>
      <t xml:space="preserve">biešu salāti ar olīveļļu </t>
    </r>
  </si>
  <si>
    <t>Zaļumi</t>
  </si>
  <si>
    <t xml:space="preserve">80/100/40 </t>
  </si>
  <si>
    <t>Saldais kartupelis</t>
  </si>
  <si>
    <t>par daudz 7g</t>
  </si>
  <si>
    <t>trūkst 11g</t>
  </si>
  <si>
    <t>Šonedēļ ar rīsiem, tofu, edamame pupiņas, burkāns, gurķis, tomāts, poke-sojas mērce 80/60/10/15/15/10/5</t>
  </si>
  <si>
    <t>Makaroni ar rīvētu sieru, dārzeņu miežu kotleti, tomātu mērci un salāti 110/15/100/20/40</t>
  </si>
  <si>
    <t>Otrais ēdiens - Saulainainie plovs ar dārzeņiem un ar turku zirņiem</t>
  </si>
  <si>
    <t>VEĢETĀRĀ ZUPA</t>
  </si>
  <si>
    <r>
      <rPr>
        <b/>
        <sz val="11"/>
        <color rgb="FF0000FF"/>
        <rFont val="Calibri"/>
      </rPr>
      <t>burkānu salāti ar saulespuķu sēkliņām un krējumu</t>
    </r>
    <r>
      <rPr>
        <b/>
        <sz val="11"/>
        <color rgb="FF000000"/>
        <rFont val="Calibri"/>
      </rPr>
      <t xml:space="preserve"> 80/100/40</t>
    </r>
  </si>
  <si>
    <t>Pētersīlis</t>
  </si>
  <si>
    <r>
      <rPr>
        <b/>
        <sz val="11"/>
        <color rgb="FF000000"/>
        <rFont val="Calibri"/>
      </rPr>
      <t xml:space="preserve">Otrais ēdiens - Kartupeļi ar ceptiem brokoļiem un puķkāpostiem ar sieru, krējums un </t>
    </r>
    <r>
      <rPr>
        <b/>
        <sz val="11"/>
        <color rgb="FF0000FF"/>
        <rFont val="Calibri"/>
      </rPr>
      <t>kāpostu salāti ar olīveļļu</t>
    </r>
  </si>
  <si>
    <t>Burtiņzupa ar krējumu (A7) un graudu maizīti 150/10/12</t>
  </si>
  <si>
    <t>Šonedēļ makaroni ar rīvētu sieru, veģetāro cīsiņu, tomātu mērce un burkānu salāti ar krējumu</t>
  </si>
  <si>
    <t>100/80/15/40</t>
  </si>
  <si>
    <t>Pupiņas</t>
  </si>
  <si>
    <t>Miežu putraimi</t>
  </si>
  <si>
    <t>Eļļa cepšanai</t>
  </si>
  <si>
    <t>Svaigs kāposts</t>
  </si>
  <si>
    <t>Olīvu eļļa</t>
  </si>
  <si>
    <t>Skābais krējums</t>
  </si>
  <si>
    <t>Brokolis</t>
  </si>
  <si>
    <t>Rīvmaize</t>
  </si>
  <si>
    <t>Pētersīļi</t>
  </si>
  <si>
    <t>Turku zirņi</t>
  </si>
  <si>
    <t>Ziedkāposti</t>
  </si>
  <si>
    <t>Brokoļi</t>
  </si>
  <si>
    <t>Siers, Krievijas 40%</t>
  </si>
  <si>
    <t xml:space="preserve">VEĢETĀRĀ ZUPA </t>
  </si>
  <si>
    <t>Visēdāji</t>
  </si>
  <si>
    <t>Veģetārieši</t>
  </si>
  <si>
    <t>Harčo zupa , graudu maizīti un krējumu 150/12/10</t>
  </si>
  <si>
    <t>Šonedēļ sakņu zupa ar saulespuļu maizi</t>
  </si>
  <si>
    <t>Piena produkti</t>
  </si>
  <si>
    <t xml:space="preserve"> Piena obv bag. pr.</t>
  </si>
  <si>
    <t>Launags - Jautrās  sviestmaize: Auzu maize, siers,mikrozaļumi,  paprika, gurķis, tomāts,</t>
  </si>
  <si>
    <t>Gaļa/zivis</t>
  </si>
  <si>
    <t>krējuma - zaļumu mērce, cidoniju limonāde (22/20/3/5/10/5/15/)/100</t>
  </si>
  <si>
    <t>Dārzeņi</t>
  </si>
  <si>
    <t xml:space="preserve">t.s  svaigi </t>
  </si>
  <si>
    <t>Augļi un ogas</t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</si>
  <si>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</si>
  <si>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</si>
  <si>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</si>
  <si>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</si>
  <si>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</si>
  <si>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t>jauns koriģējums</t>
  </si>
  <si>
    <t>Kopā pa visu nedēļu</t>
  </si>
  <si>
    <t>jāizrēķina atbilstoša uzturvērtība</t>
  </si>
  <si>
    <t>Visēdāji (g)</t>
  </si>
  <si>
    <t>Veģetārieši (g)</t>
  </si>
  <si>
    <t>Nepieciešams pēc MK172 (grami)</t>
  </si>
  <si>
    <t>regulāri mainās</t>
  </si>
  <si>
    <t>Trūkst 80g</t>
  </si>
  <si>
    <t>Trūkst 91g</t>
  </si>
  <si>
    <t>Pienaobv bagāti pr.</t>
  </si>
  <si>
    <t>Trūkst 50g</t>
  </si>
  <si>
    <r>
      <rPr>
        <u/>
        <sz val="10"/>
        <color rgb="FF1155CC"/>
        <rFont val="Arial"/>
      </rPr>
      <t>T.sk</t>
    </r>
    <r>
      <rPr>
        <u/>
        <sz val="10"/>
        <color rgb="FF1155CC"/>
        <rFont val="Arial"/>
      </rPr>
      <t>. svaigi</t>
    </r>
  </si>
  <si>
    <r>
      <rPr>
        <u/>
        <sz val="10"/>
        <color rgb="FF000000"/>
        <rFont val="Arial"/>
      </rPr>
      <t>T.sk</t>
    </r>
    <r>
      <rPr>
        <u/>
        <sz val="10"/>
        <color rgb="FF000000"/>
        <rFont val="Arial"/>
      </rPr>
      <t>. svaigi augļi un ogas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</si>
</sst>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/d"/>
  </numFmts>
  <fonts count="45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FF0000"/>
      <name val="Arial"/>
    </font>
    <font>
      <b/>
      <sz val="10"/>
      <name val="Arial"/>
    </font>
    <font>
      <b/>
      <sz val="12"/>
      <color rgb="FF000000"/>
      <name val="Calibri"/>
    </font>
    <font>
      <sz val="11"/>
      <name val="Calibri"/>
    </font>
    <font>
      <sz val="11"/>
      <color rgb="FF9900FF"/>
      <name val="Calibri"/>
    </font>
    <font>
      <sz val="11"/>
      <color rgb="FFFF0000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0"/>
      <color rgb="FFFF0000"/>
      <name val="Arial"/>
    </font>
    <font>
      <b/>
      <sz val="11"/>
      <color rgb="FF000000"/>
      <name val="Calibri"/>
    </font>
    <font>
      <b/>
      <sz val="10"/>
      <color rgb="FF000000"/>
      <name val="Arial"/>
    </font>
    <font>
      <b/>
      <sz val="11"/>
      <color rgb="FFFF0000"/>
      <name val="Calibri"/>
    </font>
    <font>
      <sz val="11"/>
      <color rgb="FF6AA84F"/>
      <name val="Calibri"/>
    </font>
    <font>
      <sz val="10"/>
      <color rgb="FF6AA84F"/>
      <name val="Arial"/>
    </font>
    <font>
      <sz val="9"/>
      <color rgb="FF000000"/>
      <name val="Calibri"/>
    </font>
    <font>
      <sz val="11"/>
      <color rgb="FF38761D"/>
      <name val="Calibri"/>
    </font>
    <font>
      <sz val="11"/>
      <color rgb="FF93C47D"/>
      <name val="Calibri"/>
    </font>
    <font>
      <sz val="12"/>
      <color rgb="FF38761D"/>
      <name val="Calibri"/>
    </font>
    <font>
      <b/>
      <i/>
      <sz val="11"/>
      <color rgb="FFFF00FF"/>
      <name val="Calibri"/>
    </font>
    <font>
      <sz val="12"/>
      <color rgb="FFFF0000"/>
      <name val="Calibri"/>
    </font>
    <font>
      <sz val="8"/>
      <color rgb="FF000000"/>
      <name val="Arial"/>
    </font>
    <font>
      <sz val="11"/>
      <color rgb="FFFF00FF"/>
      <name val="Calibri"/>
    </font>
    <font>
      <sz val="10"/>
      <color rgb="FF38761D"/>
      <name val="Arial"/>
    </font>
    <font>
      <b/>
      <sz val="10"/>
      <color rgb="FF000000"/>
      <name val="Roboto"/>
    </font>
    <font>
      <b/>
      <sz val="11"/>
      <color rgb="FF38761D"/>
      <name val="Calibri"/>
    </font>
    <font>
      <sz val="10"/>
      <color rgb="FFFF00FF"/>
      <name val="Arial"/>
    </font>
    <font>
      <b/>
      <i/>
      <sz val="10"/>
      <color rgb="FF000000"/>
      <name val="Arial"/>
    </font>
    <font>
      <b/>
      <sz val="11"/>
      <name val="Calibri"/>
    </font>
    <font>
      <b/>
      <sz val="10"/>
      <color rgb="FF38761D"/>
      <name val="Arial"/>
    </font>
    <font>
      <b/>
      <sz val="11"/>
      <color rgb="FFFF00FF"/>
      <name val="Calibri"/>
    </font>
    <font>
      <b/>
      <sz val="10"/>
      <color rgb="FFFF00FF"/>
      <name val="Arial"/>
    </font>
    <font>
      <b/>
      <sz val="11"/>
      <color rgb="FF0000FF"/>
      <name val="Calibri"/>
    </font>
    <font>
      <sz val="10"/>
      <color rgb="FF000000"/>
      <name val="Calibri"/>
    </font>
    <font>
      <sz val="10"/>
      <color rgb="FF000000"/>
      <name val="Arial"/>
    </font>
    <font>
      <u/>
      <sz val="11"/>
      <color rgb="FF000000"/>
      <name val="Calibri"/>
    </font>
    <font>
      <sz val="10"/>
      <color rgb="FF000000"/>
      <name val="Roboto"/>
    </font>
    <font>
      <sz val="10"/>
      <color rgb="FF9900FF"/>
      <name val="Arial"/>
    </font>
    <font>
      <u/>
      <sz val="10"/>
      <color rgb="FF1155CC"/>
      <name val="Arial"/>
    </font>
    <font>
      <u/>
      <sz val="10"/>
      <color rgb="FF000000"/>
      <name val="Arial"/>
    </font>
    <font>
      <b/>
      <sz val="12"/>
      <color rgb="FF00FF00"/>
      <name val="Calibri"/>
    </font>
    <font>
      <b/>
      <sz val="10"/>
      <color rgb="FF00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E6B8AF"/>
        <bgColor rgb="FFE6B8AF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FF9900"/>
        <bgColor rgb="FFFF9900"/>
      </patternFill>
    </fill>
  </fills>
  <borders count="147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FFFFFF"/>
      </left>
      <right/>
      <top style="medium">
        <color rgb="FF000000"/>
      </top>
      <bottom/>
      <diagonal/>
    </border>
    <border>
      <left/>
      <right style="thin">
        <color rgb="FFAAAAAA"/>
      </right>
      <top style="medium">
        <color rgb="FF00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AAAAAA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medium">
        <color rgb="FFFFFFFF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/>
      <top/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medium">
        <color rgb="FFFFFFFF"/>
      </right>
      <top/>
      <bottom style="thin">
        <color rgb="FFFFFFFF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06">
    <xf numFmtId="0" fontId="0" fillId="0" borderId="0" xfId="0"/>
    <xf numFmtId="0" fontId="2" fillId="2" borderId="0" xfId="0" applyFont="1" applyFill="1"/>
    <xf numFmtId="0" fontId="2" fillId="0" borderId="0" xfId="0" applyFont="1"/>
    <xf numFmtId="0" fontId="1" fillId="2" borderId="0" xfId="0" applyFont="1" applyFill="1"/>
    <xf numFmtId="49" fontId="6" fillId="2" borderId="0" xfId="0" applyNumberFormat="1" applyFont="1" applyFill="1"/>
    <xf numFmtId="0" fontId="7" fillId="2" borderId="0" xfId="0" applyFont="1" applyFill="1"/>
    <xf numFmtId="0" fontId="8" fillId="3" borderId="0" xfId="0" applyFont="1" applyFill="1"/>
    <xf numFmtId="0" fontId="9" fillId="4" borderId="0" xfId="0" applyFont="1" applyFill="1"/>
    <xf numFmtId="49" fontId="10" fillId="2" borderId="0" xfId="0" applyNumberFormat="1" applyFont="1" applyFill="1"/>
    <xf numFmtId="0" fontId="10" fillId="5" borderId="0" xfId="0" applyFont="1" applyFill="1"/>
    <xf numFmtId="49" fontId="11" fillId="6" borderId="45" xfId="0" applyNumberFormat="1" applyFont="1" applyFill="1" applyBorder="1"/>
    <xf numFmtId="0" fontId="7" fillId="2" borderId="46" xfId="0" applyFont="1" applyFill="1" applyBorder="1"/>
    <xf numFmtId="0" fontId="7" fillId="2" borderId="47" xfId="0" applyFont="1" applyFill="1" applyBorder="1"/>
    <xf numFmtId="49" fontId="11" fillId="6" borderId="46" xfId="0" applyNumberFormat="1" applyFont="1" applyFill="1" applyBorder="1"/>
    <xf numFmtId="49" fontId="6" fillId="6" borderId="46" xfId="0" applyNumberFormat="1" applyFont="1" applyFill="1" applyBorder="1"/>
    <xf numFmtId="49" fontId="7" fillId="2" borderId="48" xfId="0" applyNumberFormat="1" applyFont="1" applyFill="1" applyBorder="1"/>
    <xf numFmtId="0" fontId="7" fillId="2" borderId="49" xfId="0" applyFont="1" applyFill="1" applyBorder="1"/>
    <xf numFmtId="0" fontId="7" fillId="2" borderId="32" xfId="0" applyFont="1" applyFill="1" applyBorder="1"/>
    <xf numFmtId="0" fontId="7" fillId="2" borderId="50" xfId="0" applyFont="1" applyFill="1" applyBorder="1"/>
    <xf numFmtId="0" fontId="7" fillId="2" borderId="51" xfId="0" applyFont="1" applyFill="1" applyBorder="1"/>
    <xf numFmtId="49" fontId="7" fillId="2" borderId="32" xfId="0" applyNumberFormat="1" applyFont="1" applyFill="1" applyBorder="1"/>
    <xf numFmtId="49" fontId="7" fillId="2" borderId="52" xfId="0" applyNumberFormat="1" applyFont="1" applyFill="1" applyBorder="1"/>
    <xf numFmtId="0" fontId="7" fillId="2" borderId="52" xfId="0" applyFont="1" applyFill="1" applyBorder="1"/>
    <xf numFmtId="0" fontId="7" fillId="2" borderId="53" xfId="0" applyFont="1" applyFill="1" applyBorder="1"/>
    <xf numFmtId="49" fontId="7" fillId="2" borderId="49" xfId="0" applyNumberFormat="1" applyFont="1" applyFill="1" applyBorder="1"/>
    <xf numFmtId="2" fontId="10" fillId="2" borderId="15" xfId="0" applyNumberFormat="1" applyFont="1" applyFill="1" applyBorder="1" applyAlignment="1">
      <alignment horizontal="right"/>
    </xf>
    <xf numFmtId="0" fontId="7" fillId="2" borderId="54" xfId="0" applyFont="1" applyFill="1" applyBorder="1"/>
    <xf numFmtId="49" fontId="10" fillId="2" borderId="55" xfId="0" applyNumberFormat="1" applyFont="1" applyFill="1" applyBorder="1"/>
    <xf numFmtId="49" fontId="7" fillId="2" borderId="56" xfId="0" applyNumberFormat="1" applyFont="1" applyFill="1" applyBorder="1"/>
    <xf numFmtId="49" fontId="7" fillId="2" borderId="11" xfId="0" applyNumberFormat="1" applyFont="1" applyFill="1" applyBorder="1"/>
    <xf numFmtId="0" fontId="7" fillId="2" borderId="57" xfId="0" applyFont="1" applyFill="1" applyBorder="1"/>
    <xf numFmtId="2" fontId="10" fillId="2" borderId="21" xfId="0" applyNumberFormat="1" applyFont="1" applyFill="1" applyBorder="1" applyAlignment="1">
      <alignment horizontal="right"/>
    </xf>
    <xf numFmtId="2" fontId="7" fillId="2" borderId="50" xfId="0" applyNumberFormat="1" applyFont="1" applyFill="1" applyBorder="1"/>
    <xf numFmtId="2" fontId="7" fillId="2" borderId="54" xfId="0" applyNumberFormat="1" applyFont="1" applyFill="1" applyBorder="1"/>
    <xf numFmtId="2" fontId="10" fillId="2" borderId="4" xfId="0" applyNumberFormat="1" applyFont="1" applyFill="1" applyBorder="1" applyAlignment="1">
      <alignment horizontal="right"/>
    </xf>
    <xf numFmtId="0" fontId="9" fillId="2" borderId="50" xfId="0" applyFont="1" applyFill="1" applyBorder="1"/>
    <xf numFmtId="49" fontId="10" fillId="2" borderId="58" xfId="0" applyNumberFormat="1" applyFont="1" applyFill="1" applyBorder="1"/>
    <xf numFmtId="49" fontId="7" fillId="2" borderId="59" xfId="0" applyNumberFormat="1" applyFont="1" applyFill="1" applyBorder="1"/>
    <xf numFmtId="49" fontId="7" fillId="2" borderId="5" xfId="0" applyNumberFormat="1" applyFont="1" applyFill="1" applyBorder="1"/>
    <xf numFmtId="0" fontId="7" fillId="2" borderId="60" xfId="0" applyFont="1" applyFill="1" applyBorder="1"/>
    <xf numFmtId="0" fontId="7" fillId="2" borderId="61" xfId="0" applyFont="1" applyFill="1" applyBorder="1"/>
    <xf numFmtId="0" fontId="12" fillId="2" borderId="38" xfId="0" applyFont="1" applyFill="1" applyBorder="1"/>
    <xf numFmtId="0" fontId="9" fillId="2" borderId="61" xfId="0" applyFont="1" applyFill="1" applyBorder="1"/>
    <xf numFmtId="49" fontId="13" fillId="2" borderId="62" xfId="0" applyNumberFormat="1" applyFont="1" applyFill="1" applyBorder="1"/>
    <xf numFmtId="49" fontId="13" fillId="2" borderId="32" xfId="0" applyNumberFormat="1" applyFont="1" applyFill="1" applyBorder="1"/>
    <xf numFmtId="0" fontId="10" fillId="2" borderId="32" xfId="0" applyFont="1" applyFill="1" applyBorder="1"/>
    <xf numFmtId="0" fontId="7" fillId="2" borderId="63" xfId="0" applyFont="1" applyFill="1" applyBorder="1"/>
    <xf numFmtId="49" fontId="13" fillId="2" borderId="63" xfId="0" applyNumberFormat="1" applyFont="1" applyFill="1" applyBorder="1"/>
    <xf numFmtId="2" fontId="2" fillId="0" borderId="0" xfId="0" applyNumberFormat="1" applyFont="1"/>
    <xf numFmtId="2" fontId="3" fillId="0" borderId="1" xfId="0" applyNumberFormat="1" applyFont="1" applyBorder="1"/>
    <xf numFmtId="0" fontId="10" fillId="2" borderId="0" xfId="0" applyFont="1" applyFill="1"/>
    <xf numFmtId="49" fontId="13" fillId="0" borderId="0" xfId="0" applyNumberFormat="1" applyFont="1" applyAlignment="1">
      <alignment horizontal="left"/>
    </xf>
    <xf numFmtId="0" fontId="7" fillId="2" borderId="65" xfId="0" applyFont="1" applyFill="1" applyBorder="1"/>
    <xf numFmtId="49" fontId="15" fillId="2" borderId="0" xfId="0" applyNumberFormat="1" applyFont="1" applyFill="1"/>
    <xf numFmtId="2" fontId="12" fillId="2" borderId="3" xfId="0" applyNumberFormat="1" applyFont="1" applyFill="1" applyBorder="1"/>
    <xf numFmtId="2" fontId="2" fillId="2" borderId="3" xfId="0" applyNumberFormat="1" applyFont="1" applyFill="1" applyBorder="1"/>
    <xf numFmtId="2" fontId="3" fillId="2" borderId="67" xfId="0" applyNumberFormat="1" applyFont="1" applyFill="1" applyBorder="1"/>
    <xf numFmtId="2" fontId="3" fillId="2" borderId="0" xfId="0" applyNumberFormat="1" applyFont="1" applyFill="1"/>
    <xf numFmtId="49" fontId="10" fillId="2" borderId="68" xfId="0" applyNumberFormat="1" applyFont="1" applyFill="1" applyBorder="1"/>
    <xf numFmtId="0" fontId="10" fillId="2" borderId="69" xfId="0" applyFont="1" applyFill="1" applyBorder="1"/>
    <xf numFmtId="49" fontId="10" fillId="2" borderId="69" xfId="0" applyNumberFormat="1" applyFont="1" applyFill="1" applyBorder="1"/>
    <xf numFmtId="49" fontId="10" fillId="2" borderId="35" xfId="0" applyNumberFormat="1" applyFont="1" applyFill="1" applyBorder="1"/>
    <xf numFmtId="49" fontId="10" fillId="2" borderId="70" xfId="0" applyNumberFormat="1" applyFont="1" applyFill="1" applyBorder="1"/>
    <xf numFmtId="49" fontId="10" fillId="2" borderId="7" xfId="0" applyNumberFormat="1" applyFont="1" applyFill="1" applyBorder="1"/>
    <xf numFmtId="49" fontId="10" fillId="2" borderId="8" xfId="0" applyNumberFormat="1" applyFont="1" applyFill="1" applyBorder="1"/>
    <xf numFmtId="2" fontId="10" fillId="2" borderId="71" xfId="0" applyNumberFormat="1" applyFont="1" applyFill="1" applyBorder="1"/>
    <xf numFmtId="2" fontId="10" fillId="2" borderId="5" xfId="0" applyNumberFormat="1" applyFont="1" applyFill="1" applyBorder="1"/>
    <xf numFmtId="2" fontId="10" fillId="2" borderId="4" xfId="0" applyNumberFormat="1" applyFont="1" applyFill="1" applyBorder="1"/>
    <xf numFmtId="2" fontId="10" fillId="2" borderId="72" xfId="0" applyNumberFormat="1" applyFont="1" applyFill="1" applyBorder="1"/>
    <xf numFmtId="2" fontId="10" fillId="2" borderId="11" xfId="0" applyNumberFormat="1" applyFont="1" applyFill="1" applyBorder="1"/>
    <xf numFmtId="2" fontId="10" fillId="2" borderId="15" xfId="0" applyNumberFormat="1" applyFont="1" applyFill="1" applyBorder="1"/>
    <xf numFmtId="49" fontId="10" fillId="2" borderId="72" xfId="0" applyNumberFormat="1" applyFont="1" applyFill="1" applyBorder="1"/>
    <xf numFmtId="2" fontId="10" fillId="2" borderId="11" xfId="0" applyNumberFormat="1" applyFont="1" applyFill="1" applyBorder="1" applyAlignment="1">
      <alignment horizontal="right"/>
    </xf>
    <xf numFmtId="49" fontId="11" fillId="2" borderId="73" xfId="0" applyNumberFormat="1" applyFont="1" applyFill="1" applyBorder="1"/>
    <xf numFmtId="2" fontId="11" fillId="2" borderId="21" xfId="0" applyNumberFormat="1" applyFont="1" applyFill="1" applyBorder="1" applyAlignment="1">
      <alignment horizontal="right"/>
    </xf>
    <xf numFmtId="2" fontId="10" fillId="2" borderId="18" xfId="0" applyNumberFormat="1" applyFont="1" applyFill="1" applyBorder="1" applyAlignment="1">
      <alignment horizontal="right"/>
    </xf>
    <xf numFmtId="2" fontId="10" fillId="2" borderId="24" xfId="0" applyNumberFormat="1" applyFont="1" applyFill="1" applyBorder="1" applyAlignment="1">
      <alignment horizontal="right"/>
    </xf>
    <xf numFmtId="49" fontId="11" fillId="2" borderId="72" xfId="0" applyNumberFormat="1" applyFont="1" applyFill="1" applyBorder="1"/>
    <xf numFmtId="2" fontId="11" fillId="2" borderId="11" xfId="0" applyNumberFormat="1" applyFont="1" applyFill="1" applyBorder="1" applyAlignment="1">
      <alignment horizontal="right"/>
    </xf>
    <xf numFmtId="2" fontId="10" fillId="0" borderId="74" xfId="0" applyNumberFormat="1" applyFont="1" applyBorder="1" applyAlignment="1">
      <alignment horizontal="right"/>
    </xf>
    <xf numFmtId="2" fontId="10" fillId="0" borderId="75" xfId="0" applyNumberFormat="1" applyFont="1" applyBorder="1" applyAlignment="1">
      <alignment horizontal="right"/>
    </xf>
    <xf numFmtId="2" fontId="10" fillId="2" borderId="73" xfId="0" applyNumberFormat="1" applyFont="1" applyFill="1" applyBorder="1"/>
    <xf numFmtId="2" fontId="10" fillId="0" borderId="21" xfId="0" applyNumberFormat="1" applyFont="1" applyBorder="1" applyAlignment="1">
      <alignment horizontal="right"/>
    </xf>
    <xf numFmtId="2" fontId="10" fillId="2" borderId="14" xfId="0" applyNumberFormat="1" applyFont="1" applyFill="1" applyBorder="1" applyAlignment="1">
      <alignment horizontal="right"/>
    </xf>
    <xf numFmtId="2" fontId="10" fillId="2" borderId="0" xfId="0" applyNumberFormat="1" applyFont="1" applyFill="1" applyAlignment="1">
      <alignment horizontal="right"/>
    </xf>
    <xf numFmtId="49" fontId="10" fillId="2" borderId="73" xfId="0" applyNumberFormat="1" applyFont="1" applyFill="1" applyBorder="1"/>
    <xf numFmtId="2" fontId="10" fillId="0" borderId="17" xfId="0" applyNumberFormat="1" applyFont="1" applyBorder="1" applyAlignment="1">
      <alignment horizontal="right"/>
    </xf>
    <xf numFmtId="2" fontId="10" fillId="0" borderId="19" xfId="0" applyNumberFormat="1" applyFont="1" applyBorder="1" applyAlignment="1">
      <alignment horizontal="right"/>
    </xf>
    <xf numFmtId="2" fontId="10" fillId="2" borderId="17" xfId="0" applyNumberFormat="1" applyFont="1" applyFill="1" applyBorder="1" applyAlignment="1">
      <alignment horizontal="right" wrapText="1"/>
    </xf>
    <xf numFmtId="2" fontId="10" fillId="2" borderId="17" xfId="0" applyNumberFormat="1" applyFont="1" applyFill="1" applyBorder="1" applyAlignment="1">
      <alignment horizontal="right"/>
    </xf>
    <xf numFmtId="2" fontId="10" fillId="0" borderId="0" xfId="0" applyNumberFormat="1" applyFont="1" applyAlignment="1">
      <alignment horizontal="right"/>
    </xf>
    <xf numFmtId="49" fontId="10" fillId="2" borderId="16" xfId="0" applyNumberFormat="1" applyFont="1" applyFill="1" applyBorder="1"/>
    <xf numFmtId="2" fontId="10" fillId="2" borderId="19" xfId="0" applyNumberFormat="1" applyFont="1" applyFill="1" applyBorder="1" applyAlignment="1">
      <alignment horizontal="right"/>
    </xf>
    <xf numFmtId="49" fontId="10" fillId="0" borderId="71" xfId="0" applyNumberFormat="1" applyFont="1" applyBorder="1"/>
    <xf numFmtId="2" fontId="3" fillId="0" borderId="5" xfId="0" applyNumberFormat="1" applyFont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2" fontId="10" fillId="0" borderId="25" xfId="0" applyNumberFormat="1" applyFont="1" applyBorder="1" applyAlignment="1">
      <alignment horizontal="right"/>
    </xf>
    <xf numFmtId="2" fontId="10" fillId="0" borderId="76" xfId="0" applyNumberFormat="1" applyFont="1" applyBorder="1" applyAlignment="1">
      <alignment horizontal="right"/>
    </xf>
    <xf numFmtId="49" fontId="16" fillId="2" borderId="70" xfId="0" applyNumberFormat="1" applyFont="1" applyFill="1" applyBorder="1"/>
    <xf numFmtId="2" fontId="16" fillId="2" borderId="7" xfId="0" applyNumberFormat="1" applyFont="1" applyFill="1" applyBorder="1" applyAlignment="1">
      <alignment horizontal="right"/>
    </xf>
    <xf numFmtId="2" fontId="17" fillId="0" borderId="77" xfId="0" applyNumberFormat="1" applyFont="1" applyBorder="1" applyAlignment="1">
      <alignment horizontal="right"/>
    </xf>
    <xf numFmtId="2" fontId="17" fillId="0" borderId="78" xfId="0" applyNumberFormat="1" applyFont="1" applyBorder="1" applyAlignment="1">
      <alignment horizontal="right"/>
    </xf>
    <xf numFmtId="2" fontId="13" fillId="2" borderId="71" xfId="0" applyNumberFormat="1" applyFont="1" applyFill="1" applyBorder="1"/>
    <xf numFmtId="2" fontId="13" fillId="2" borderId="4" xfId="0" applyNumberFormat="1" applyFont="1" applyFill="1" applyBorder="1" applyAlignment="1">
      <alignment horizontal="right"/>
    </xf>
    <xf numFmtId="49" fontId="13" fillId="2" borderId="20" xfId="0" applyNumberFormat="1" applyFont="1" applyFill="1" applyBorder="1"/>
    <xf numFmtId="2" fontId="13" fillId="2" borderId="21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2" fontId="9" fillId="2" borderId="63" xfId="0" applyNumberFormat="1" applyFont="1" applyFill="1" applyBorder="1"/>
    <xf numFmtId="49" fontId="10" fillId="2" borderId="71" xfId="0" applyNumberFormat="1" applyFont="1" applyFill="1" applyBorder="1"/>
    <xf numFmtId="2" fontId="10" fillId="2" borderId="27" xfId="0" applyNumberFormat="1" applyFont="1" applyFill="1" applyBorder="1" applyAlignment="1">
      <alignment horizontal="right"/>
    </xf>
    <xf numFmtId="2" fontId="10" fillId="2" borderId="79" xfId="0" applyNumberFormat="1" applyFont="1" applyFill="1" applyBorder="1" applyAlignment="1">
      <alignment horizontal="right"/>
    </xf>
    <xf numFmtId="49" fontId="18" fillId="2" borderId="73" xfId="0" applyNumberFormat="1" applyFont="1" applyFill="1" applyBorder="1"/>
    <xf numFmtId="0" fontId="7" fillId="2" borderId="80" xfId="0" applyFont="1" applyFill="1" applyBorder="1"/>
    <xf numFmtId="2" fontId="13" fillId="2" borderId="0" xfId="0" applyNumberFormat="1" applyFont="1" applyFill="1"/>
    <xf numFmtId="49" fontId="19" fillId="2" borderId="20" xfId="0" applyNumberFormat="1" applyFont="1" applyFill="1" applyBorder="1"/>
    <xf numFmtId="2" fontId="19" fillId="2" borderId="20" xfId="0" applyNumberFormat="1" applyFont="1" applyFill="1" applyBorder="1" applyAlignment="1">
      <alignment horizontal="right"/>
    </xf>
    <xf numFmtId="2" fontId="13" fillId="2" borderId="81" xfId="0" applyNumberFormat="1" applyFont="1" applyFill="1" applyBorder="1"/>
    <xf numFmtId="2" fontId="2" fillId="0" borderId="82" xfId="0" applyNumberFormat="1" applyFont="1" applyBorder="1"/>
    <xf numFmtId="2" fontId="10" fillId="2" borderId="21" xfId="0" applyNumberFormat="1" applyFont="1" applyFill="1" applyBorder="1"/>
    <xf numFmtId="2" fontId="20" fillId="0" borderId="0" xfId="0" applyNumberFormat="1" applyFont="1" applyAlignment="1">
      <alignment horizontal="right"/>
    </xf>
    <xf numFmtId="49" fontId="19" fillId="2" borderId="71" xfId="0" applyNumberFormat="1" applyFont="1" applyFill="1" applyBorder="1"/>
    <xf numFmtId="2" fontId="19" fillId="2" borderId="5" xfId="0" applyNumberFormat="1" applyFont="1" applyFill="1" applyBorder="1" applyAlignment="1">
      <alignment horizontal="right"/>
    </xf>
    <xf numFmtId="2" fontId="19" fillId="2" borderId="27" xfId="0" applyNumberFormat="1" applyFont="1" applyFill="1" applyBorder="1" applyAlignment="1">
      <alignment horizontal="right"/>
    </xf>
    <xf numFmtId="2" fontId="19" fillId="2" borderId="79" xfId="0" applyNumberFormat="1" applyFont="1" applyFill="1" applyBorder="1" applyAlignment="1">
      <alignment horizontal="right"/>
    </xf>
    <xf numFmtId="2" fontId="10" fillId="0" borderId="71" xfId="0" applyNumberFormat="1" applyFont="1" applyBorder="1"/>
    <xf numFmtId="2" fontId="10" fillId="0" borderId="5" xfId="0" applyNumberFormat="1" applyFont="1" applyBorder="1" applyAlignment="1">
      <alignment horizontal="right"/>
    </xf>
    <xf numFmtId="2" fontId="10" fillId="0" borderId="73" xfId="0" applyNumberFormat="1" applyFont="1" applyBorder="1"/>
    <xf numFmtId="49" fontId="3" fillId="0" borderId="70" xfId="0" applyNumberFormat="1" applyFont="1" applyBorder="1"/>
    <xf numFmtId="2" fontId="3" fillId="0" borderId="7" xfId="0" applyNumberFormat="1" applyFont="1" applyBorder="1" applyAlignment="1">
      <alignment horizontal="right"/>
    </xf>
    <xf numFmtId="2" fontId="10" fillId="0" borderId="7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2" fontId="11" fillId="0" borderId="73" xfId="0" applyNumberFormat="1" applyFont="1" applyBorder="1"/>
    <xf numFmtId="2" fontId="11" fillId="0" borderId="21" xfId="0" applyNumberFormat="1" applyFont="1" applyBorder="1" applyAlignment="1">
      <alignment horizontal="right"/>
    </xf>
    <xf numFmtId="2" fontId="11" fillId="0" borderId="14" xfId="0" applyNumberFormat="1" applyFont="1" applyBorder="1" applyAlignment="1">
      <alignment horizontal="right"/>
    </xf>
    <xf numFmtId="2" fontId="13" fillId="2" borderId="0" xfId="0" applyNumberFormat="1" applyFont="1" applyFill="1" applyAlignment="1">
      <alignment horizontal="right"/>
    </xf>
    <xf numFmtId="49" fontId="13" fillId="2" borderId="71" xfId="0" applyNumberFormat="1" applyFont="1" applyFill="1" applyBorder="1"/>
    <xf numFmtId="49" fontId="10" fillId="2" borderId="83" xfId="0" applyNumberFormat="1" applyFont="1" applyFill="1" applyBorder="1"/>
    <xf numFmtId="2" fontId="10" fillId="2" borderId="84" xfId="0" applyNumberFormat="1" applyFont="1" applyFill="1" applyBorder="1" applyAlignment="1">
      <alignment horizontal="right"/>
    </xf>
    <xf numFmtId="2" fontId="3" fillId="2" borderId="84" xfId="0" applyNumberFormat="1" applyFont="1" applyFill="1" applyBorder="1" applyAlignment="1">
      <alignment horizontal="right"/>
    </xf>
    <xf numFmtId="2" fontId="3" fillId="2" borderId="85" xfId="0" applyNumberFormat="1" applyFont="1" applyFill="1" applyBorder="1" applyAlignment="1">
      <alignment horizontal="right"/>
    </xf>
    <xf numFmtId="2" fontId="11" fillId="0" borderId="21" xfId="0" applyNumberFormat="1" applyFont="1" applyBorder="1" applyAlignment="1">
      <alignment horizontal="right" vertical="top"/>
    </xf>
    <xf numFmtId="2" fontId="11" fillId="0" borderId="14" xfId="0" applyNumberFormat="1" applyFont="1" applyBorder="1" applyAlignment="1">
      <alignment horizontal="right" vertical="top"/>
    </xf>
    <xf numFmtId="2" fontId="7" fillId="2" borderId="0" xfId="0" applyNumberFormat="1" applyFont="1" applyFill="1"/>
    <xf numFmtId="0" fontId="7" fillId="2" borderId="86" xfId="0" applyFont="1" applyFill="1" applyBorder="1"/>
    <xf numFmtId="2" fontId="1" fillId="0" borderId="0" xfId="0" applyNumberFormat="1" applyFont="1"/>
    <xf numFmtId="2" fontId="2" fillId="2" borderId="0" xfId="0" applyNumberFormat="1" applyFont="1" applyFill="1"/>
    <xf numFmtId="2" fontId="13" fillId="2" borderId="87" xfId="0" applyNumberFormat="1" applyFont="1" applyFill="1" applyBorder="1"/>
    <xf numFmtId="2" fontId="10" fillId="2" borderId="77" xfId="0" applyNumberFormat="1" applyFont="1" applyFill="1" applyBorder="1" applyAlignment="1">
      <alignment horizontal="right"/>
    </xf>
    <xf numFmtId="2" fontId="10" fillId="2" borderId="78" xfId="0" applyNumberFormat="1" applyFont="1" applyFill="1" applyBorder="1" applyAlignment="1">
      <alignment horizontal="right"/>
    </xf>
    <xf numFmtId="2" fontId="21" fillId="0" borderId="73" xfId="0" applyNumberFormat="1" applyFont="1" applyBorder="1"/>
    <xf numFmtId="2" fontId="19" fillId="0" borderId="21" xfId="0" applyNumberFormat="1" applyFont="1" applyBorder="1" applyAlignment="1">
      <alignment horizontal="right"/>
    </xf>
    <xf numFmtId="49" fontId="14" fillId="0" borderId="0" xfId="0" applyNumberFormat="1" applyFont="1"/>
    <xf numFmtId="164" fontId="2" fillId="2" borderId="88" xfId="0" applyNumberFormat="1" applyFont="1" applyFill="1" applyBorder="1"/>
    <xf numFmtId="49" fontId="13" fillId="2" borderId="70" xfId="0" applyNumberFormat="1" applyFont="1" applyFill="1" applyBorder="1"/>
    <xf numFmtId="2" fontId="13" fillId="2" borderId="8" xfId="0" applyNumberFormat="1" applyFont="1" applyFill="1" applyBorder="1" applyAlignment="1">
      <alignment horizontal="right"/>
    </xf>
    <xf numFmtId="2" fontId="21" fillId="0" borderId="21" xfId="0" applyNumberFormat="1" applyFont="1" applyBorder="1" applyAlignment="1">
      <alignment horizontal="right"/>
    </xf>
    <xf numFmtId="2" fontId="21" fillId="0" borderId="21" xfId="0" applyNumberFormat="1" applyFont="1" applyBorder="1" applyAlignment="1">
      <alignment horizontal="right" vertical="top"/>
    </xf>
    <xf numFmtId="2" fontId="21" fillId="0" borderId="14" xfId="0" applyNumberFormat="1" applyFont="1" applyBorder="1" applyAlignment="1">
      <alignment horizontal="right" vertical="top"/>
    </xf>
    <xf numFmtId="0" fontId="2" fillId="0" borderId="3" xfId="0" applyFont="1" applyBorder="1"/>
    <xf numFmtId="2" fontId="2" fillId="0" borderId="3" xfId="0" applyNumberFormat="1" applyFont="1" applyBorder="1"/>
    <xf numFmtId="49" fontId="22" fillId="2" borderId="0" xfId="0" applyNumberFormat="1" applyFont="1" applyFill="1"/>
    <xf numFmtId="2" fontId="11" fillId="2" borderId="21" xfId="0" applyNumberFormat="1" applyFont="1" applyFill="1" applyBorder="1" applyAlignment="1">
      <alignment horizontal="right" wrapText="1"/>
    </xf>
    <xf numFmtId="49" fontId="3" fillId="0" borderId="71" xfId="0" applyNumberFormat="1" applyFont="1" applyBorder="1"/>
    <xf numFmtId="49" fontId="3" fillId="0" borderId="5" xfId="0" applyNumberFormat="1" applyFont="1" applyBorder="1"/>
    <xf numFmtId="49" fontId="3" fillId="0" borderId="4" xfId="0" applyNumberFormat="1" applyFont="1" applyBorder="1"/>
    <xf numFmtId="0" fontId="10" fillId="0" borderId="0" xfId="0" applyFont="1" applyAlignment="1">
      <alignment horizontal="right"/>
    </xf>
    <xf numFmtId="2" fontId="14" fillId="0" borderId="0" xfId="0" applyNumberFormat="1" applyFont="1"/>
    <xf numFmtId="2" fontId="3" fillId="0" borderId="0" xfId="0" applyNumberFormat="1" applyFont="1"/>
    <xf numFmtId="49" fontId="3" fillId="0" borderId="73" xfId="0" applyNumberFormat="1" applyFont="1" applyBorder="1"/>
    <xf numFmtId="2" fontId="3" fillId="0" borderId="2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11" fillId="0" borderId="70" xfId="0" applyNumberFormat="1" applyFont="1" applyBorder="1"/>
    <xf numFmtId="2" fontId="11" fillId="0" borderId="7" xfId="0" applyNumberFormat="1" applyFont="1" applyBorder="1" applyAlignment="1">
      <alignment horizontal="right"/>
    </xf>
    <xf numFmtId="2" fontId="11" fillId="0" borderId="7" xfId="0" applyNumberFormat="1" applyFont="1" applyBorder="1" applyAlignment="1">
      <alignment horizontal="right" vertical="top"/>
    </xf>
    <xf numFmtId="2" fontId="11" fillId="0" borderId="8" xfId="0" applyNumberFormat="1" applyFont="1" applyBorder="1" applyAlignment="1">
      <alignment horizontal="right" vertical="top"/>
    </xf>
    <xf numFmtId="2" fontId="12" fillId="0" borderId="3" xfId="0" applyNumberFormat="1" applyFont="1" applyBorder="1"/>
    <xf numFmtId="2" fontId="3" fillId="0" borderId="3" xfId="0" applyNumberFormat="1" applyFont="1" applyBorder="1"/>
    <xf numFmtId="2" fontId="10" fillId="0" borderId="70" xfId="0" applyNumberFormat="1" applyFont="1" applyBorder="1"/>
    <xf numFmtId="2" fontId="10" fillId="2" borderId="7" xfId="0" applyNumberFormat="1" applyFont="1" applyFill="1" applyBorder="1" applyAlignment="1">
      <alignment horizontal="right"/>
    </xf>
    <xf numFmtId="2" fontId="10" fillId="2" borderId="8" xfId="0" applyNumberFormat="1" applyFont="1" applyFill="1" applyBorder="1" applyAlignment="1">
      <alignment horizontal="right"/>
    </xf>
    <xf numFmtId="2" fontId="3" fillId="0" borderId="21" xfId="0" applyNumberFormat="1" applyFont="1" applyBorder="1"/>
    <xf numFmtId="2" fontId="3" fillId="0" borderId="14" xfId="0" applyNumberFormat="1" applyFont="1" applyBorder="1"/>
    <xf numFmtId="2" fontId="3" fillId="2" borderId="73" xfId="0" applyNumberFormat="1" applyFont="1" applyFill="1" applyBorder="1"/>
    <xf numFmtId="2" fontId="3" fillId="2" borderId="21" xfId="0" applyNumberFormat="1" applyFont="1" applyFill="1" applyBorder="1" applyAlignment="1">
      <alignment horizontal="right"/>
    </xf>
    <xf numFmtId="2" fontId="10" fillId="2" borderId="70" xfId="0" applyNumberFormat="1" applyFont="1" applyFill="1" applyBorder="1"/>
    <xf numFmtId="0" fontId="22" fillId="2" borderId="63" xfId="0" applyFont="1" applyFill="1" applyBorder="1"/>
    <xf numFmtId="2" fontId="11" fillId="2" borderId="0" xfId="0" applyNumberFormat="1" applyFont="1" applyFill="1" applyAlignment="1">
      <alignment horizontal="right"/>
    </xf>
    <xf numFmtId="2" fontId="10" fillId="0" borderId="89" xfId="0" applyNumberFormat="1" applyFont="1" applyBorder="1"/>
    <xf numFmtId="2" fontId="10" fillId="0" borderId="82" xfId="0" applyNumberFormat="1" applyFont="1" applyBorder="1" applyAlignment="1">
      <alignment horizontal="right"/>
    </xf>
    <xf numFmtId="2" fontId="10" fillId="2" borderId="82" xfId="0" applyNumberFormat="1" applyFont="1" applyFill="1" applyBorder="1" applyAlignment="1">
      <alignment horizontal="right"/>
    </xf>
    <xf numFmtId="2" fontId="10" fillId="2" borderId="90" xfId="0" applyNumberFormat="1" applyFont="1" applyFill="1" applyBorder="1" applyAlignment="1">
      <alignment horizontal="right"/>
    </xf>
    <xf numFmtId="2" fontId="9" fillId="2" borderId="50" xfId="0" applyNumberFormat="1" applyFont="1" applyFill="1" applyBorder="1"/>
    <xf numFmtId="2" fontId="12" fillId="0" borderId="0" xfId="0" applyNumberFormat="1" applyFont="1"/>
    <xf numFmtId="2" fontId="3" fillId="2" borderId="16" xfId="0" applyNumberFormat="1" applyFont="1" applyFill="1" applyBorder="1"/>
    <xf numFmtId="2" fontId="3" fillId="2" borderId="18" xfId="0" applyNumberFormat="1" applyFont="1" applyFill="1" applyBorder="1" applyAlignment="1">
      <alignment horizontal="right"/>
    </xf>
    <xf numFmtId="2" fontId="10" fillId="0" borderId="18" xfId="0" applyNumberFormat="1" applyFont="1" applyBorder="1" applyAlignment="1">
      <alignment horizontal="right"/>
    </xf>
    <xf numFmtId="0" fontId="3" fillId="0" borderId="0" xfId="0" applyFont="1"/>
    <xf numFmtId="49" fontId="3" fillId="0" borderId="89" xfId="0" applyNumberFormat="1" applyFont="1" applyBorder="1"/>
    <xf numFmtId="2" fontId="3" fillId="0" borderId="82" xfId="0" applyNumberFormat="1" applyFont="1" applyBorder="1" applyAlignment="1">
      <alignment horizontal="right"/>
    </xf>
    <xf numFmtId="2" fontId="3" fillId="0" borderId="90" xfId="0" applyNumberFormat="1" applyFont="1" applyBorder="1" applyAlignment="1">
      <alignment horizontal="right"/>
    </xf>
    <xf numFmtId="0" fontId="15" fillId="2" borderId="32" xfId="0" applyFont="1" applyFill="1" applyBorder="1"/>
    <xf numFmtId="2" fontId="23" fillId="2" borderId="0" xfId="0" applyNumberFormat="1" applyFont="1" applyFill="1" applyAlignment="1">
      <alignment horizontal="right"/>
    </xf>
    <xf numFmtId="49" fontId="3" fillId="0" borderId="0" xfId="0" applyNumberFormat="1" applyFont="1"/>
    <xf numFmtId="49" fontId="24" fillId="0" borderId="70" xfId="0" applyNumberFormat="1" applyFont="1" applyBorder="1"/>
    <xf numFmtId="2" fontId="3" fillId="0" borderId="8" xfId="0" applyNumberFormat="1" applyFont="1" applyBorder="1" applyAlignment="1">
      <alignment horizontal="right"/>
    </xf>
    <xf numFmtId="2" fontId="10" fillId="2" borderId="14" xfId="0" applyNumberFormat="1" applyFont="1" applyFill="1" applyBorder="1"/>
    <xf numFmtId="2" fontId="9" fillId="0" borderId="0" xfId="0" applyNumberFormat="1" applyFont="1" applyAlignment="1">
      <alignment horizontal="right"/>
    </xf>
    <xf numFmtId="49" fontId="3" fillId="0" borderId="3" xfId="0" applyNumberFormat="1" applyFont="1" applyBorder="1"/>
    <xf numFmtId="2" fontId="3" fillId="0" borderId="4" xfId="0" applyNumberFormat="1" applyFont="1" applyBorder="1" applyAlignment="1">
      <alignment horizontal="right"/>
    </xf>
    <xf numFmtId="2" fontId="10" fillId="2" borderId="20" xfId="0" applyNumberFormat="1" applyFont="1" applyFill="1" applyBorder="1"/>
    <xf numFmtId="2" fontId="15" fillId="2" borderId="0" xfId="0" applyNumberFormat="1" applyFont="1" applyFill="1" applyAlignment="1">
      <alignment horizontal="right"/>
    </xf>
    <xf numFmtId="2" fontId="3" fillId="0" borderId="5" xfId="0" applyNumberFormat="1" applyFont="1" applyBorder="1"/>
    <xf numFmtId="49" fontId="14" fillId="0" borderId="71" xfId="0" applyNumberFormat="1" applyFont="1" applyBorder="1"/>
    <xf numFmtId="2" fontId="14" fillId="0" borderId="4" xfId="0" applyNumberFormat="1" applyFont="1" applyBorder="1" applyAlignment="1">
      <alignment horizontal="right"/>
    </xf>
    <xf numFmtId="2" fontId="10" fillId="0" borderId="14" xfId="0" applyNumberFormat="1" applyFont="1" applyBorder="1" applyAlignment="1">
      <alignment horizontal="right"/>
    </xf>
    <xf numFmtId="0" fontId="9" fillId="2" borderId="0" xfId="0" applyFont="1" applyFill="1"/>
    <xf numFmtId="49" fontId="3" fillId="2" borderId="73" xfId="0" applyNumberFormat="1" applyFont="1" applyFill="1" applyBorder="1"/>
    <xf numFmtId="2" fontId="3" fillId="2" borderId="14" xfId="0" applyNumberFormat="1" applyFont="1" applyFill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2" fontId="4" fillId="0" borderId="0" xfId="0" applyNumberFormat="1" applyFont="1"/>
    <xf numFmtId="0" fontId="2" fillId="2" borderId="94" xfId="0" applyFont="1" applyFill="1" applyBorder="1"/>
    <xf numFmtId="0" fontId="2" fillId="2" borderId="59" xfId="0" applyFont="1" applyFill="1" applyBorder="1"/>
    <xf numFmtId="49" fontId="3" fillId="2" borderId="71" xfId="0" applyNumberFormat="1" applyFont="1" applyFill="1" applyBorder="1"/>
    <xf numFmtId="0" fontId="13" fillId="2" borderId="63" xfId="0" applyFont="1" applyFill="1" applyBorder="1"/>
    <xf numFmtId="0" fontId="10" fillId="2" borderId="63" xfId="0" applyFont="1" applyFill="1" applyBorder="1"/>
    <xf numFmtId="49" fontId="10" fillId="2" borderId="89" xfId="0" applyNumberFormat="1" applyFont="1" applyFill="1" applyBorder="1"/>
    <xf numFmtId="49" fontId="10" fillId="2" borderId="82" xfId="0" applyNumberFormat="1" applyFont="1" applyFill="1" applyBorder="1"/>
    <xf numFmtId="49" fontId="10" fillId="2" borderId="90" xfId="0" applyNumberFormat="1" applyFont="1" applyFill="1" applyBorder="1"/>
    <xf numFmtId="2" fontId="3" fillId="2" borderId="89" xfId="0" applyNumberFormat="1" applyFont="1" applyFill="1" applyBorder="1"/>
    <xf numFmtId="2" fontId="3" fillId="2" borderId="82" xfId="0" applyNumberFormat="1" applyFont="1" applyFill="1" applyBorder="1" applyAlignment="1">
      <alignment horizontal="right"/>
    </xf>
    <xf numFmtId="2" fontId="3" fillId="2" borderId="90" xfId="0" applyNumberFormat="1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right"/>
    </xf>
    <xf numFmtId="2" fontId="3" fillId="2" borderId="8" xfId="0" applyNumberFormat="1" applyFont="1" applyFill="1" applyBorder="1" applyAlignment="1">
      <alignment horizontal="right"/>
    </xf>
    <xf numFmtId="49" fontId="10" fillId="0" borderId="16" xfId="0" applyNumberFormat="1" applyFont="1" applyBorder="1"/>
    <xf numFmtId="2" fontId="3" fillId="2" borderId="20" xfId="0" applyNumberFormat="1" applyFont="1" applyFill="1" applyBorder="1" applyAlignment="1">
      <alignment horizontal="right"/>
    </xf>
    <xf numFmtId="2" fontId="3" fillId="2" borderId="95" xfId="0" applyNumberFormat="1" applyFont="1" applyFill="1" applyBorder="1" applyAlignment="1">
      <alignment horizontal="right"/>
    </xf>
    <xf numFmtId="0" fontId="25" fillId="2" borderId="32" xfId="0" applyFont="1" applyFill="1" applyBorder="1"/>
    <xf numFmtId="0" fontId="25" fillId="2" borderId="82" xfId="0" applyFont="1" applyFill="1" applyBorder="1"/>
    <xf numFmtId="2" fontId="9" fillId="2" borderId="0" xfId="0" applyNumberFormat="1" applyFont="1" applyFill="1"/>
    <xf numFmtId="2" fontId="3" fillId="0" borderId="70" xfId="0" applyNumberFormat="1" applyFont="1" applyBorder="1"/>
    <xf numFmtId="49" fontId="3" fillId="2" borderId="89" xfId="0" applyNumberFormat="1" applyFont="1" applyFill="1" applyBorder="1"/>
    <xf numFmtId="2" fontId="10" fillId="0" borderId="84" xfId="0" applyNumberFormat="1" applyFont="1" applyBorder="1" applyAlignment="1">
      <alignment horizontal="right"/>
    </xf>
    <xf numFmtId="2" fontId="10" fillId="0" borderId="20" xfId="0" applyNumberFormat="1" applyFont="1" applyBorder="1" applyAlignment="1">
      <alignment horizontal="right"/>
    </xf>
    <xf numFmtId="2" fontId="14" fillId="0" borderId="71" xfId="0" applyNumberFormat="1" applyFont="1" applyBorder="1"/>
    <xf numFmtId="2" fontId="3" fillId="2" borderId="74" xfId="0" applyNumberFormat="1" applyFont="1" applyFill="1" applyBorder="1" applyAlignment="1">
      <alignment horizontal="right"/>
    </xf>
    <xf numFmtId="2" fontId="3" fillId="2" borderId="75" xfId="0" applyNumberFormat="1" applyFont="1" applyFill="1" applyBorder="1" applyAlignment="1">
      <alignment horizontal="right"/>
    </xf>
    <xf numFmtId="2" fontId="3" fillId="0" borderId="17" xfId="0" applyNumberFormat="1" applyFont="1" applyBorder="1"/>
    <xf numFmtId="2" fontId="3" fillId="0" borderId="17" xfId="0" applyNumberFormat="1" applyFont="1" applyBorder="1" applyAlignment="1">
      <alignment horizontal="right"/>
    </xf>
    <xf numFmtId="49" fontId="7" fillId="2" borderId="96" xfId="0" applyNumberFormat="1" applyFont="1" applyFill="1" applyBorder="1"/>
    <xf numFmtId="2" fontId="7" fillId="2" borderId="96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9" xfId="0" applyNumberFormat="1" applyFont="1" applyFill="1" applyBorder="1" applyAlignment="1">
      <alignment horizontal="right"/>
    </xf>
    <xf numFmtId="2" fontId="3" fillId="0" borderId="19" xfId="0" applyNumberFormat="1" applyFont="1" applyBorder="1" applyAlignment="1">
      <alignment horizontal="right"/>
    </xf>
    <xf numFmtId="49" fontId="13" fillId="2" borderId="97" xfId="0" applyNumberFormat="1" applyFont="1" applyFill="1" applyBorder="1"/>
    <xf numFmtId="49" fontId="3" fillId="2" borderId="96" xfId="0" applyNumberFormat="1" applyFont="1" applyFill="1" applyBorder="1"/>
    <xf numFmtId="49" fontId="2" fillId="2" borderId="40" xfId="0" applyNumberFormat="1" applyFont="1" applyFill="1" applyBorder="1"/>
    <xf numFmtId="49" fontId="3" fillId="0" borderId="16" xfId="0" applyNumberFormat="1" applyFont="1" applyBorder="1"/>
    <xf numFmtId="2" fontId="3" fillId="2" borderId="37" xfId="0" applyNumberFormat="1" applyFont="1" applyFill="1" applyBorder="1"/>
    <xf numFmtId="2" fontId="3" fillId="2" borderId="26" xfId="0" applyNumberFormat="1" applyFont="1" applyFill="1" applyBorder="1" applyAlignment="1">
      <alignment horizontal="right"/>
    </xf>
    <xf numFmtId="2" fontId="3" fillId="0" borderId="26" xfId="0" applyNumberFormat="1" applyFont="1" applyBorder="1" applyAlignment="1">
      <alignment horizontal="right"/>
    </xf>
    <xf numFmtId="2" fontId="3" fillId="0" borderId="28" xfId="0" applyNumberFormat="1" applyFont="1" applyBorder="1" applyAlignment="1">
      <alignment horizontal="right"/>
    </xf>
    <xf numFmtId="2" fontId="3" fillId="2" borderId="96" xfId="0" applyNumberFormat="1" applyFont="1" applyFill="1" applyBorder="1"/>
    <xf numFmtId="2" fontId="3" fillId="2" borderId="40" xfId="0" applyNumberFormat="1" applyFont="1" applyFill="1" applyBorder="1"/>
    <xf numFmtId="2" fontId="2" fillId="2" borderId="40" xfId="0" applyNumberFormat="1" applyFont="1" applyFill="1" applyBorder="1"/>
    <xf numFmtId="2" fontId="10" fillId="0" borderId="72" xfId="0" applyNumberFormat="1" applyFont="1" applyBorder="1"/>
    <xf numFmtId="2" fontId="10" fillId="0" borderId="11" xfId="0" applyNumberFormat="1" applyFont="1" applyBorder="1" applyAlignment="1">
      <alignment horizontal="right"/>
    </xf>
    <xf numFmtId="2" fontId="10" fillId="2" borderId="89" xfId="0" applyNumberFormat="1" applyFont="1" applyFill="1" applyBorder="1"/>
    <xf numFmtId="49" fontId="12" fillId="2" borderId="98" xfId="0" applyNumberFormat="1" applyFont="1" applyFill="1" applyBorder="1"/>
    <xf numFmtId="2" fontId="2" fillId="2" borderId="59" xfId="0" applyNumberFormat="1" applyFont="1" applyFill="1" applyBorder="1"/>
    <xf numFmtId="49" fontId="3" fillId="0" borderId="37" xfId="0" applyNumberFormat="1" applyFont="1" applyBorder="1"/>
    <xf numFmtId="2" fontId="19" fillId="2" borderId="73" xfId="0" applyNumberFormat="1" applyFont="1" applyFill="1" applyBorder="1"/>
    <xf numFmtId="2" fontId="19" fillId="2" borderId="21" xfId="0" applyNumberFormat="1" applyFont="1" applyFill="1" applyBorder="1" applyAlignment="1">
      <alignment horizontal="right"/>
    </xf>
    <xf numFmtId="2" fontId="26" fillId="0" borderId="21" xfId="0" applyNumberFormat="1" applyFont="1" applyBorder="1" applyAlignment="1">
      <alignment horizontal="right"/>
    </xf>
    <xf numFmtId="2" fontId="19" fillId="2" borderId="16" xfId="0" applyNumberFormat="1" applyFont="1" applyFill="1" applyBorder="1"/>
    <xf numFmtId="2" fontId="19" fillId="2" borderId="18" xfId="0" applyNumberFormat="1" applyFont="1" applyFill="1" applyBorder="1" applyAlignment="1">
      <alignment horizontal="right"/>
    </xf>
    <xf numFmtId="2" fontId="19" fillId="0" borderId="18" xfId="0" applyNumberFormat="1" applyFont="1" applyBorder="1" applyAlignment="1">
      <alignment horizontal="right"/>
    </xf>
    <xf numFmtId="49" fontId="10" fillId="2" borderId="5" xfId="0" applyNumberFormat="1" applyFont="1" applyFill="1" applyBorder="1"/>
    <xf numFmtId="49" fontId="10" fillId="2" borderId="4" xfId="0" applyNumberFormat="1" applyFont="1" applyFill="1" applyBorder="1"/>
    <xf numFmtId="49" fontId="19" fillId="0" borderId="73" xfId="0" applyNumberFormat="1" applyFont="1" applyBorder="1"/>
    <xf numFmtId="2" fontId="26" fillId="2" borderId="21" xfId="0" applyNumberFormat="1" applyFont="1" applyFill="1" applyBorder="1" applyAlignment="1">
      <alignment horizontal="right"/>
    </xf>
    <xf numFmtId="2" fontId="26" fillId="2" borderId="14" xfId="0" applyNumberFormat="1" applyFont="1" applyFill="1" applyBorder="1" applyAlignment="1">
      <alignment horizontal="right"/>
    </xf>
    <xf numFmtId="2" fontId="19" fillId="2" borderId="12" xfId="0" applyNumberFormat="1" applyFont="1" applyFill="1" applyBorder="1" applyAlignment="1">
      <alignment horizontal="right"/>
    </xf>
    <xf numFmtId="2" fontId="9" fillId="2" borderId="0" xfId="0" applyNumberFormat="1" applyFont="1" applyFill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9" fillId="2" borderId="21" xfId="0" applyNumberFormat="1" applyFont="1" applyFill="1" applyBorder="1"/>
    <xf numFmtId="2" fontId="10" fillId="2" borderId="99" xfId="0" applyNumberFormat="1" applyFont="1" applyFill="1" applyBorder="1" applyAlignment="1">
      <alignment horizontal="right"/>
    </xf>
    <xf numFmtId="2" fontId="10" fillId="2" borderId="85" xfId="0" applyNumberFormat="1" applyFont="1" applyFill="1" applyBorder="1" applyAlignment="1">
      <alignment horizontal="right"/>
    </xf>
    <xf numFmtId="2" fontId="10" fillId="0" borderId="68" xfId="0" applyNumberFormat="1" applyFont="1" applyBorder="1"/>
    <xf numFmtId="2" fontId="10" fillId="0" borderId="100" xfId="0" applyNumberFormat="1" applyFont="1" applyBorder="1" applyAlignment="1">
      <alignment horizontal="right"/>
    </xf>
    <xf numFmtId="2" fontId="10" fillId="2" borderId="100" xfId="0" applyNumberFormat="1" applyFont="1" applyFill="1" applyBorder="1" applyAlignment="1">
      <alignment horizontal="right"/>
    </xf>
    <xf numFmtId="2" fontId="10" fillId="2" borderId="101" xfId="0" applyNumberFormat="1" applyFont="1" applyFill="1" applyBorder="1" applyAlignment="1">
      <alignment horizontal="right"/>
    </xf>
    <xf numFmtId="49" fontId="10" fillId="2" borderId="37" xfId="0" applyNumberFormat="1" applyFont="1" applyFill="1" applyBorder="1"/>
    <xf numFmtId="2" fontId="3" fillId="2" borderId="28" xfId="0" applyNumberFormat="1" applyFont="1" applyFill="1" applyBorder="1" applyAlignment="1">
      <alignment horizontal="right"/>
    </xf>
    <xf numFmtId="2" fontId="19" fillId="0" borderId="37" xfId="0" applyNumberFormat="1" applyFont="1" applyBorder="1"/>
    <xf numFmtId="2" fontId="19" fillId="0" borderId="27" xfId="0" applyNumberFormat="1" applyFont="1" applyBorder="1" applyAlignment="1">
      <alignment horizontal="right"/>
    </xf>
    <xf numFmtId="2" fontId="14" fillId="0" borderId="5" xfId="0" applyNumberFormat="1" applyFont="1" applyBorder="1" applyAlignment="1">
      <alignment horizontal="right"/>
    </xf>
    <xf numFmtId="49" fontId="10" fillId="0" borderId="73" xfId="0" applyNumberFormat="1" applyFont="1" applyBorder="1"/>
    <xf numFmtId="0" fontId="12" fillId="2" borderId="0" xfId="0" applyFont="1" applyFill="1"/>
    <xf numFmtId="2" fontId="7" fillId="0" borderId="0" xfId="0" applyNumberFormat="1" applyFont="1"/>
    <xf numFmtId="2" fontId="3" fillId="0" borderId="84" xfId="0" applyNumberFormat="1" applyFont="1" applyBorder="1" applyAlignment="1">
      <alignment horizontal="right"/>
    </xf>
    <xf numFmtId="2" fontId="3" fillId="0" borderId="99" xfId="0" applyNumberFormat="1" applyFont="1" applyBorder="1" applyAlignment="1">
      <alignment horizontal="right"/>
    </xf>
    <xf numFmtId="2" fontId="3" fillId="0" borderId="102" xfId="0" applyNumberFormat="1" applyFont="1" applyBorder="1" applyAlignment="1">
      <alignment horizontal="right"/>
    </xf>
    <xf numFmtId="0" fontId="10" fillId="2" borderId="49" xfId="0" applyFont="1" applyFill="1" applyBorder="1"/>
    <xf numFmtId="0" fontId="10" fillId="2" borderId="82" xfId="0" applyFont="1" applyFill="1" applyBorder="1"/>
    <xf numFmtId="0" fontId="7" fillId="2" borderId="106" xfId="0" applyFont="1" applyFill="1" applyBorder="1"/>
    <xf numFmtId="2" fontId="7" fillId="2" borderId="32" xfId="0" applyNumberFormat="1" applyFont="1" applyFill="1" applyBorder="1"/>
    <xf numFmtId="2" fontId="27" fillId="2" borderId="0" xfId="0" applyNumberFormat="1" applyFont="1" applyFill="1"/>
    <xf numFmtId="2" fontId="3" fillId="0" borderId="18" xfId="0" applyNumberFormat="1" applyFont="1" applyBorder="1" applyAlignment="1">
      <alignment horizontal="right"/>
    </xf>
    <xf numFmtId="2" fontId="3" fillId="0" borderId="24" xfId="0" applyNumberFormat="1" applyFont="1" applyBorder="1" applyAlignment="1">
      <alignment horizontal="right"/>
    </xf>
    <xf numFmtId="2" fontId="13" fillId="0" borderId="22" xfId="0" applyNumberFormat="1" applyFont="1" applyBorder="1"/>
    <xf numFmtId="2" fontId="28" fillId="0" borderId="23" xfId="0" applyNumberFormat="1" applyFont="1" applyBorder="1"/>
    <xf numFmtId="2" fontId="28" fillId="0" borderId="18" xfId="0" applyNumberFormat="1" applyFont="1" applyBorder="1"/>
    <xf numFmtId="2" fontId="10" fillId="2" borderId="68" xfId="0" applyNumberFormat="1" applyFont="1" applyFill="1" applyBorder="1"/>
    <xf numFmtId="2" fontId="10" fillId="2" borderId="69" xfId="0" applyNumberFormat="1" applyFont="1" applyFill="1" applyBorder="1"/>
    <xf numFmtId="2" fontId="10" fillId="2" borderId="35" xfId="0" applyNumberFormat="1" applyFont="1" applyFill="1" applyBorder="1"/>
    <xf numFmtId="2" fontId="27" fillId="2" borderId="107" xfId="0" applyNumberFormat="1" applyFont="1" applyFill="1" applyBorder="1"/>
    <xf numFmtId="2" fontId="12" fillId="2" borderId="82" xfId="0" applyNumberFormat="1" applyFont="1" applyFill="1" applyBorder="1"/>
    <xf numFmtId="2" fontId="3" fillId="2" borderId="82" xfId="0" applyNumberFormat="1" applyFont="1" applyFill="1" applyBorder="1"/>
    <xf numFmtId="2" fontId="10" fillId="0" borderId="26" xfId="0" applyNumberFormat="1" applyFont="1" applyBorder="1" applyAlignment="1">
      <alignment horizontal="right"/>
    </xf>
    <xf numFmtId="2" fontId="10" fillId="2" borderId="16" xfId="0" applyNumberFormat="1" applyFont="1" applyFill="1" applyBorder="1"/>
    <xf numFmtId="2" fontId="10" fillId="2" borderId="7" xfId="0" applyNumberFormat="1" applyFont="1" applyFill="1" applyBorder="1"/>
    <xf numFmtId="2" fontId="10" fillId="2" borderId="8" xfId="0" applyNumberFormat="1" applyFont="1" applyFill="1" applyBorder="1"/>
    <xf numFmtId="49" fontId="14" fillId="0" borderId="108" xfId="0" applyNumberFormat="1" applyFont="1" applyBorder="1"/>
    <xf numFmtId="49" fontId="3" fillId="0" borderId="41" xfId="0" applyNumberFormat="1" applyFont="1" applyBorder="1"/>
    <xf numFmtId="49" fontId="29" fillId="0" borderId="41" xfId="0" applyNumberFormat="1" applyFont="1" applyBorder="1"/>
    <xf numFmtId="49" fontId="29" fillId="0" borderId="109" xfId="0" applyNumberFormat="1" applyFont="1" applyBorder="1"/>
    <xf numFmtId="2" fontId="13" fillId="2" borderId="7" xfId="0" applyNumberFormat="1" applyFont="1" applyFill="1" applyBorder="1" applyAlignment="1">
      <alignment horizontal="right"/>
    </xf>
    <xf numFmtId="0" fontId="15" fillId="2" borderId="110" xfId="0" applyFont="1" applyFill="1" applyBorder="1"/>
    <xf numFmtId="2" fontId="29" fillId="0" borderId="43" xfId="0" applyNumberFormat="1" applyFont="1" applyBorder="1"/>
    <xf numFmtId="2" fontId="29" fillId="0" borderId="111" xfId="0" applyNumberFormat="1" applyFont="1" applyBorder="1"/>
    <xf numFmtId="2" fontId="3" fillId="0" borderId="72" xfId="0" applyNumberFormat="1" applyFont="1" applyBorder="1"/>
    <xf numFmtId="2" fontId="3" fillId="0" borderId="11" xfId="0" applyNumberFormat="1" applyFont="1" applyBorder="1"/>
    <xf numFmtId="2" fontId="3" fillId="0" borderId="15" xfId="0" applyNumberFormat="1" applyFont="1" applyBorder="1"/>
    <xf numFmtId="2" fontId="5" fillId="0" borderId="112" xfId="0" applyNumberFormat="1" applyFont="1" applyBorder="1"/>
    <xf numFmtId="2" fontId="2" fillId="0" borderId="112" xfId="0" applyNumberFormat="1" applyFont="1" applyBorder="1"/>
    <xf numFmtId="2" fontId="18" fillId="0" borderId="73" xfId="0" applyNumberFormat="1" applyFont="1" applyBorder="1"/>
    <xf numFmtId="2" fontId="10" fillId="2" borderId="25" xfId="0" applyNumberFormat="1" applyFont="1" applyFill="1" applyBorder="1" applyAlignment="1">
      <alignment horizontal="right"/>
    </xf>
    <xf numFmtId="2" fontId="10" fillId="2" borderId="76" xfId="0" applyNumberFormat="1" applyFont="1" applyFill="1" applyBorder="1" applyAlignment="1">
      <alignment horizontal="right"/>
    </xf>
    <xf numFmtId="2" fontId="2" fillId="0" borderId="113" xfId="0" applyNumberFormat="1" applyFont="1" applyBorder="1"/>
    <xf numFmtId="2" fontId="3" fillId="2" borderId="17" xfId="0" applyNumberFormat="1" applyFont="1" applyFill="1" applyBorder="1"/>
    <xf numFmtId="2" fontId="10" fillId="2" borderId="20" xfId="0" applyNumberFormat="1" applyFont="1" applyFill="1" applyBorder="1" applyAlignment="1">
      <alignment horizontal="right"/>
    </xf>
    <xf numFmtId="2" fontId="10" fillId="2" borderId="95" xfId="0" applyNumberFormat="1" applyFont="1" applyFill="1" applyBorder="1" applyAlignment="1">
      <alignment horizontal="right"/>
    </xf>
    <xf numFmtId="2" fontId="3" fillId="0" borderId="68" xfId="0" applyNumberFormat="1" applyFont="1" applyBorder="1"/>
    <xf numFmtId="2" fontId="3" fillId="0" borderId="100" xfId="0" applyNumberFormat="1" applyFont="1" applyBorder="1"/>
    <xf numFmtId="2" fontId="3" fillId="0" borderId="101" xfId="0" applyNumberFormat="1" applyFont="1" applyBorder="1"/>
    <xf numFmtId="2" fontId="3" fillId="2" borderId="72" xfId="0" applyNumberFormat="1" applyFont="1" applyFill="1" applyBorder="1"/>
    <xf numFmtId="49" fontId="10" fillId="2" borderId="74" xfId="0" applyNumberFormat="1" applyFont="1" applyFill="1" applyBorder="1"/>
    <xf numFmtId="2" fontId="13" fillId="2" borderId="70" xfId="0" applyNumberFormat="1" applyFont="1" applyFill="1" applyBorder="1"/>
    <xf numFmtId="2" fontId="3" fillId="2" borderId="19" xfId="0" applyNumberFormat="1" applyFont="1" applyFill="1" applyBorder="1"/>
    <xf numFmtId="49" fontId="7" fillId="2" borderId="114" xfId="0" applyNumberFormat="1" applyFont="1" applyFill="1" applyBorder="1"/>
    <xf numFmtId="2" fontId="7" fillId="2" borderId="63" xfId="0" applyNumberFormat="1" applyFont="1" applyFill="1" applyBorder="1"/>
    <xf numFmtId="49" fontId="30" fillId="2" borderId="0" xfId="0" applyNumberFormat="1" applyFont="1" applyFill="1"/>
    <xf numFmtId="2" fontId="10" fillId="2" borderId="0" xfId="0" applyNumberFormat="1" applyFont="1" applyFill="1"/>
    <xf numFmtId="0" fontId="10" fillId="2" borderId="65" xfId="0" applyFont="1" applyFill="1" applyBorder="1"/>
    <xf numFmtId="2" fontId="3" fillId="2" borderId="5" xfId="0" applyNumberFormat="1" applyFont="1" applyFill="1" applyBorder="1"/>
    <xf numFmtId="2" fontId="3" fillId="2" borderId="4" xfId="0" applyNumberFormat="1" applyFont="1" applyFill="1" applyBorder="1"/>
    <xf numFmtId="2" fontId="14" fillId="2" borderId="0" xfId="0" applyNumberFormat="1" applyFont="1" applyFill="1" applyAlignment="1">
      <alignment horizontal="left"/>
    </xf>
    <xf numFmtId="2" fontId="10" fillId="0" borderId="24" xfId="0" applyNumberFormat="1" applyFont="1" applyBorder="1" applyAlignment="1">
      <alignment horizontal="right"/>
    </xf>
    <xf numFmtId="2" fontId="10" fillId="0" borderId="28" xfId="0" applyNumberFormat="1" applyFont="1" applyBorder="1" applyAlignment="1">
      <alignment horizontal="right"/>
    </xf>
    <xf numFmtId="49" fontId="31" fillId="2" borderId="115" xfId="0" applyNumberFormat="1" applyFont="1" applyFill="1" applyBorder="1"/>
    <xf numFmtId="0" fontId="7" fillId="2" borderId="116" xfId="0" applyFont="1" applyFill="1" applyBorder="1"/>
    <xf numFmtId="0" fontId="7" fillId="2" borderId="117" xfId="0" applyFont="1" applyFill="1" applyBorder="1"/>
    <xf numFmtId="2" fontId="14" fillId="0" borderId="118" xfId="0" applyNumberFormat="1" applyFont="1" applyBorder="1"/>
    <xf numFmtId="2" fontId="3" fillId="0" borderId="73" xfId="0" applyNumberFormat="1" applyFont="1" applyBorder="1"/>
    <xf numFmtId="2" fontId="3" fillId="0" borderId="20" xfId="0" applyNumberFormat="1" applyFont="1" applyBorder="1" applyAlignment="1">
      <alignment horizontal="right"/>
    </xf>
    <xf numFmtId="2" fontId="3" fillId="0" borderId="95" xfId="0" applyNumberFormat="1" applyFont="1" applyBorder="1" applyAlignment="1">
      <alignment horizontal="right"/>
    </xf>
    <xf numFmtId="2" fontId="3" fillId="0" borderId="37" xfId="0" applyNumberFormat="1" applyFont="1" applyBorder="1"/>
    <xf numFmtId="2" fontId="3" fillId="0" borderId="27" xfId="0" applyNumberFormat="1" applyFont="1" applyBorder="1" applyAlignment="1">
      <alignment horizontal="right"/>
    </xf>
    <xf numFmtId="49" fontId="10" fillId="2" borderId="119" xfId="0" applyNumberFormat="1" applyFont="1" applyFill="1" applyBorder="1"/>
    <xf numFmtId="49" fontId="10" fillId="2" borderId="120" xfId="0" applyNumberFormat="1" applyFont="1" applyFill="1" applyBorder="1"/>
    <xf numFmtId="0" fontId="10" fillId="2" borderId="54" xfId="0" applyFont="1" applyFill="1" applyBorder="1"/>
    <xf numFmtId="49" fontId="31" fillId="2" borderId="0" xfId="0" applyNumberFormat="1" applyFont="1" applyFill="1"/>
    <xf numFmtId="2" fontId="3" fillId="0" borderId="16" xfId="0" applyNumberFormat="1" applyFont="1" applyBorder="1"/>
    <xf numFmtId="0" fontId="7" fillId="2" borderId="121" xfId="0" applyFont="1" applyFill="1" applyBorder="1"/>
    <xf numFmtId="2" fontId="10" fillId="7" borderId="122" xfId="0" applyNumberFormat="1" applyFont="1" applyFill="1" applyBorder="1" applyAlignment="1">
      <alignment horizontal="right"/>
    </xf>
    <xf numFmtId="49" fontId="31" fillId="2" borderId="123" xfId="0" applyNumberFormat="1" applyFont="1" applyFill="1" applyBorder="1"/>
    <xf numFmtId="0" fontId="7" fillId="2" borderId="124" xfId="0" applyFont="1" applyFill="1" applyBorder="1"/>
    <xf numFmtId="0" fontId="7" fillId="2" borderId="35" xfId="0" applyFont="1" applyFill="1" applyBorder="1"/>
    <xf numFmtId="2" fontId="26" fillId="0" borderId="16" xfId="0" applyNumberFormat="1" applyFont="1" applyBorder="1"/>
    <xf numFmtId="2" fontId="26" fillId="0" borderId="17" xfId="0" applyNumberFormat="1" applyFont="1" applyBorder="1" applyAlignment="1">
      <alignment horizontal="right"/>
    </xf>
    <xf numFmtId="2" fontId="26" fillId="0" borderId="14" xfId="0" applyNumberFormat="1" applyFont="1" applyBorder="1" applyAlignment="1">
      <alignment horizontal="right"/>
    </xf>
    <xf numFmtId="49" fontId="26" fillId="0" borderId="70" xfId="0" applyNumberFormat="1" applyFont="1" applyBorder="1"/>
    <xf numFmtId="2" fontId="26" fillId="0" borderId="77" xfId="0" applyNumberFormat="1" applyFont="1" applyBorder="1" applyAlignment="1">
      <alignment horizontal="right"/>
    </xf>
    <xf numFmtId="2" fontId="32" fillId="0" borderId="5" xfId="0" applyNumberFormat="1" applyFont="1" applyBorder="1" applyAlignment="1">
      <alignment horizontal="right"/>
    </xf>
    <xf numFmtId="2" fontId="32" fillId="0" borderId="4" xfId="0" applyNumberFormat="1" applyFont="1" applyBorder="1" applyAlignment="1">
      <alignment horizontal="right"/>
    </xf>
    <xf numFmtId="0" fontId="7" fillId="2" borderId="21" xfId="0" applyFont="1" applyFill="1" applyBorder="1"/>
    <xf numFmtId="49" fontId="10" fillId="2" borderId="75" xfId="0" applyNumberFormat="1" applyFont="1" applyFill="1" applyBorder="1"/>
    <xf numFmtId="2" fontId="26" fillId="0" borderId="19" xfId="0" applyNumberFormat="1" applyFont="1" applyBorder="1" applyAlignment="1">
      <alignment horizontal="right"/>
    </xf>
    <xf numFmtId="0" fontId="33" fillId="2" borderId="60" xfId="0" applyFont="1" applyFill="1" applyBorder="1"/>
    <xf numFmtId="2" fontId="10" fillId="7" borderId="37" xfId="0" applyNumberFormat="1" applyFont="1" applyFill="1" applyBorder="1" applyAlignment="1">
      <alignment horizontal="right"/>
    </xf>
    <xf numFmtId="49" fontId="26" fillId="0" borderId="83" xfId="0" applyNumberFormat="1" applyFont="1" applyBorder="1"/>
    <xf numFmtId="2" fontId="26" fillId="0" borderId="84" xfId="0" applyNumberFormat="1" applyFont="1" applyBorder="1" applyAlignment="1">
      <alignment horizontal="right"/>
    </xf>
    <xf numFmtId="2" fontId="26" fillId="0" borderId="85" xfId="0" applyNumberFormat="1" applyFont="1" applyBorder="1" applyAlignment="1">
      <alignment horizontal="right"/>
    </xf>
    <xf numFmtId="49" fontId="13" fillId="2" borderId="0" xfId="0" applyNumberFormat="1" applyFont="1" applyFill="1"/>
    <xf numFmtId="49" fontId="13" fillId="2" borderId="49" xfId="0" applyNumberFormat="1" applyFont="1" applyFill="1" applyBorder="1"/>
    <xf numFmtId="0" fontId="9" fillId="2" borderId="22" xfId="0" applyFont="1" applyFill="1" applyBorder="1" applyAlignment="1">
      <alignment horizontal="right"/>
    </xf>
    <xf numFmtId="0" fontId="9" fillId="2" borderId="18" xfId="0" applyFont="1" applyFill="1" applyBorder="1" applyAlignment="1">
      <alignment horizontal="right"/>
    </xf>
    <xf numFmtId="0" fontId="9" fillId="2" borderId="126" xfId="0" applyFont="1" applyFill="1" applyBorder="1"/>
    <xf numFmtId="0" fontId="9" fillId="2" borderId="99" xfId="0" applyFont="1" applyFill="1" applyBorder="1"/>
    <xf numFmtId="0" fontId="7" fillId="0" borderId="0" xfId="0" applyFont="1"/>
    <xf numFmtId="2" fontId="3" fillId="0" borderId="77" xfId="0" applyNumberFormat="1" applyFont="1" applyBorder="1" applyAlignment="1">
      <alignment horizontal="right"/>
    </xf>
    <xf numFmtId="2" fontId="3" fillId="0" borderId="78" xfId="0" applyNumberFormat="1" applyFont="1" applyBorder="1" applyAlignment="1">
      <alignment horizontal="right"/>
    </xf>
    <xf numFmtId="0" fontId="9" fillId="2" borderId="63" xfId="0" applyFont="1" applyFill="1" applyBorder="1"/>
    <xf numFmtId="49" fontId="13" fillId="2" borderId="127" xfId="0" applyNumberFormat="1" applyFont="1" applyFill="1" applyBorder="1"/>
    <xf numFmtId="49" fontId="13" fillId="2" borderId="13" xfId="0" applyNumberFormat="1" applyFont="1" applyFill="1" applyBorder="1"/>
    <xf numFmtId="49" fontId="13" fillId="2" borderId="52" xfId="0" applyNumberFormat="1" applyFont="1" applyFill="1" applyBorder="1"/>
    <xf numFmtId="0" fontId="33" fillId="2" borderId="49" xfId="0" applyFont="1" applyFill="1" applyBorder="1"/>
    <xf numFmtId="0" fontId="14" fillId="0" borderId="71" xfId="0" applyFont="1" applyBorder="1"/>
    <xf numFmtId="2" fontId="14" fillId="0" borderId="25" xfId="0" applyNumberFormat="1" applyFont="1" applyBorder="1" applyAlignment="1">
      <alignment horizontal="right"/>
    </xf>
    <xf numFmtId="0" fontId="8" fillId="2" borderId="63" xfId="0" applyFont="1" applyFill="1" applyBorder="1"/>
    <xf numFmtId="49" fontId="10" fillId="2" borderId="128" xfId="0" applyNumberFormat="1" applyFont="1" applyFill="1" applyBorder="1"/>
    <xf numFmtId="49" fontId="10" fillId="2" borderId="11" xfId="0" applyNumberFormat="1" applyFont="1" applyFill="1" applyBorder="1"/>
    <xf numFmtId="49" fontId="10" fillId="2" borderId="129" xfId="0" applyNumberFormat="1" applyFont="1" applyFill="1" applyBorder="1"/>
    <xf numFmtId="0" fontId="15" fillId="2" borderId="106" xfId="0" applyFont="1" applyFill="1" applyBorder="1"/>
    <xf numFmtId="0" fontId="7" fillId="2" borderId="82" xfId="0" applyFont="1" applyFill="1" applyBorder="1"/>
    <xf numFmtId="2" fontId="10" fillId="7" borderId="130" xfId="0" applyNumberFormat="1" applyFont="1" applyFill="1" applyBorder="1" applyAlignment="1">
      <alignment horizontal="right"/>
    </xf>
    <xf numFmtId="49" fontId="10" fillId="2" borderId="15" xfId="0" applyNumberFormat="1" applyFont="1" applyFill="1" applyBorder="1"/>
    <xf numFmtId="2" fontId="34" fillId="0" borderId="131" xfId="0" applyNumberFormat="1" applyFont="1" applyBorder="1"/>
    <xf numFmtId="2" fontId="5" fillId="0" borderId="13" xfId="0" applyNumberFormat="1" applyFont="1" applyBorder="1"/>
    <xf numFmtId="2" fontId="2" fillId="0" borderId="13" xfId="0" applyNumberFormat="1" applyFont="1" applyBorder="1"/>
    <xf numFmtId="49" fontId="31" fillId="2" borderId="132" xfId="0" applyNumberFormat="1" applyFont="1" applyFill="1" applyBorder="1"/>
    <xf numFmtId="0" fontId="7" fillId="2" borderId="132" xfId="0" applyFont="1" applyFill="1" applyBorder="1"/>
    <xf numFmtId="49" fontId="10" fillId="2" borderId="132" xfId="0" applyNumberFormat="1" applyFont="1" applyFill="1" applyBorder="1"/>
    <xf numFmtId="2" fontId="26" fillId="0" borderId="73" xfId="0" applyNumberFormat="1" applyFont="1" applyBorder="1"/>
    <xf numFmtId="2" fontId="19" fillId="0" borderId="17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3" fillId="2" borderId="11" xfId="0" applyNumberFormat="1" applyFont="1" applyFill="1" applyBorder="1"/>
    <xf numFmtId="2" fontId="3" fillId="2" borderId="15" xfId="0" applyNumberFormat="1" applyFont="1" applyFill="1" applyBorder="1"/>
    <xf numFmtId="0" fontId="9" fillId="2" borderId="49" xfId="0" applyFont="1" applyFill="1" applyBorder="1"/>
    <xf numFmtId="2" fontId="10" fillId="7" borderId="132" xfId="0" applyNumberFormat="1" applyFont="1" applyFill="1" applyBorder="1" applyAlignment="1">
      <alignment horizontal="right"/>
    </xf>
    <xf numFmtId="49" fontId="10" fillId="2" borderId="70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right"/>
    </xf>
    <xf numFmtId="2" fontId="10" fillId="0" borderId="78" xfId="0" applyNumberFormat="1" applyFont="1" applyBorder="1" applyAlignment="1">
      <alignment horizontal="right"/>
    </xf>
    <xf numFmtId="0" fontId="7" fillId="0" borderId="49" xfId="0" applyFont="1" applyBorder="1"/>
    <xf numFmtId="49" fontId="13" fillId="2" borderId="133" xfId="0" applyNumberFormat="1" applyFont="1" applyFill="1" applyBorder="1"/>
    <xf numFmtId="2" fontId="3" fillId="2" borderId="44" xfId="0" applyNumberFormat="1" applyFont="1" applyFill="1" applyBorder="1"/>
    <xf numFmtId="2" fontId="3" fillId="2" borderId="110" xfId="0" applyNumberFormat="1" applyFont="1" applyFill="1" applyBorder="1"/>
    <xf numFmtId="2" fontId="3" fillId="0" borderId="21" xfId="0" applyNumberFormat="1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right" vertical="top"/>
    </xf>
    <xf numFmtId="49" fontId="13" fillId="2" borderId="134" xfId="0" applyNumberFormat="1" applyFont="1" applyFill="1" applyBorder="1"/>
    <xf numFmtId="2" fontId="3" fillId="2" borderId="33" xfId="0" applyNumberFormat="1" applyFont="1" applyFill="1" applyBorder="1"/>
    <xf numFmtId="49" fontId="3" fillId="2" borderId="3" xfId="0" applyNumberFormat="1" applyFont="1" applyFill="1" applyBorder="1"/>
    <xf numFmtId="49" fontId="3" fillId="2" borderId="5" xfId="0" applyNumberFormat="1" applyFont="1" applyFill="1" applyBorder="1"/>
    <xf numFmtId="0" fontId="35" fillId="2" borderId="49" xfId="0" applyFont="1" applyFill="1" applyBorder="1"/>
    <xf numFmtId="0" fontId="9" fillId="2" borderId="54" xfId="0" applyFont="1" applyFill="1" applyBorder="1"/>
    <xf numFmtId="2" fontId="3" fillId="0" borderId="71" xfId="0" applyNumberFormat="1" applyFont="1" applyBorder="1"/>
    <xf numFmtId="2" fontId="3" fillId="0" borderId="5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2" fontId="10" fillId="2" borderId="74" xfId="0" applyNumberFormat="1" applyFont="1" applyFill="1" applyBorder="1" applyAlignment="1">
      <alignment horizontal="right"/>
    </xf>
    <xf numFmtId="2" fontId="10" fillId="2" borderId="75" xfId="0" applyNumberFormat="1" applyFont="1" applyFill="1" applyBorder="1" applyAlignment="1">
      <alignment horizontal="right"/>
    </xf>
    <xf numFmtId="2" fontId="6" fillId="2" borderId="71" xfId="0" applyNumberFormat="1" applyFont="1" applyFill="1" applyBorder="1"/>
    <xf numFmtId="2" fontId="6" fillId="2" borderId="4" xfId="0" applyNumberFormat="1" applyFont="1" applyFill="1" applyBorder="1" applyAlignment="1">
      <alignment horizontal="right"/>
    </xf>
    <xf numFmtId="49" fontId="19" fillId="2" borderId="135" xfId="0" applyNumberFormat="1" applyFont="1" applyFill="1" applyBorder="1"/>
    <xf numFmtId="2" fontId="19" fillId="0" borderId="13" xfId="0" applyNumberFormat="1" applyFont="1" applyBorder="1" applyAlignment="1">
      <alignment horizontal="right"/>
    </xf>
    <xf numFmtId="2" fontId="19" fillId="0" borderId="20" xfId="0" applyNumberFormat="1" applyFont="1" applyBorder="1" applyAlignment="1">
      <alignment horizontal="right"/>
    </xf>
    <xf numFmtId="2" fontId="19" fillId="0" borderId="14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10" fillId="2" borderId="26" xfId="0" applyNumberFormat="1" applyFont="1" applyFill="1" applyBorder="1" applyAlignment="1">
      <alignment horizontal="right"/>
    </xf>
    <xf numFmtId="2" fontId="10" fillId="2" borderId="28" xfId="0" applyNumberFormat="1" applyFont="1" applyFill="1" applyBorder="1" applyAlignment="1">
      <alignment horizontal="right"/>
    </xf>
    <xf numFmtId="0" fontId="15" fillId="2" borderId="0" xfId="0" applyFont="1" applyFill="1"/>
    <xf numFmtId="2" fontId="2" fillId="2" borderId="82" xfId="0" applyNumberFormat="1" applyFont="1" applyFill="1" applyBorder="1"/>
    <xf numFmtId="0" fontId="13" fillId="2" borderId="0" xfId="0" applyFont="1" applyFill="1"/>
    <xf numFmtId="2" fontId="34" fillId="0" borderId="36" xfId="0" applyNumberFormat="1" applyFont="1" applyBorder="1"/>
    <xf numFmtId="2" fontId="5" fillId="0" borderId="0" xfId="0" applyNumberFormat="1" applyFont="1"/>
    <xf numFmtId="49" fontId="13" fillId="2" borderId="136" xfId="0" applyNumberFormat="1" applyFont="1" applyFill="1" applyBorder="1"/>
    <xf numFmtId="49" fontId="2" fillId="2" borderId="137" xfId="0" applyNumberFormat="1" applyFont="1" applyFill="1" applyBorder="1"/>
    <xf numFmtId="49" fontId="2" fillId="2" borderId="42" xfId="0" applyNumberFormat="1" applyFont="1" applyFill="1" applyBorder="1"/>
    <xf numFmtId="49" fontId="2" fillId="2" borderId="138" xfId="0" applyNumberFormat="1" applyFont="1" applyFill="1" applyBorder="1"/>
    <xf numFmtId="2" fontId="3" fillId="0" borderId="7" xfId="0" applyNumberFormat="1" applyFont="1" applyBorder="1"/>
    <xf numFmtId="2" fontId="33" fillId="2" borderId="87" xfId="0" applyNumberFormat="1" applyFont="1" applyFill="1" applyBorder="1"/>
    <xf numFmtId="2" fontId="33" fillId="2" borderId="0" xfId="0" applyNumberFormat="1" applyFont="1" applyFill="1"/>
    <xf numFmtId="2" fontId="33" fillId="2" borderId="82" xfId="0" applyNumberFormat="1" applyFont="1" applyFill="1" applyBorder="1"/>
    <xf numFmtId="49" fontId="13" fillId="2" borderId="139" xfId="0" applyNumberFormat="1" applyFont="1" applyFill="1" applyBorder="1"/>
    <xf numFmtId="2" fontId="2" fillId="2" borderId="140" xfId="0" applyNumberFormat="1" applyFont="1" applyFill="1" applyBorder="1"/>
    <xf numFmtId="2" fontId="2" fillId="2" borderId="141" xfId="0" applyNumberFormat="1" applyFont="1" applyFill="1" applyBorder="1"/>
    <xf numFmtId="2" fontId="2" fillId="2" borderId="142" xfId="0" applyNumberFormat="1" applyFont="1" applyFill="1" applyBorder="1"/>
    <xf numFmtId="49" fontId="10" fillId="2" borderId="135" xfId="0" applyNumberFormat="1" applyFont="1" applyFill="1" applyBorder="1"/>
    <xf numFmtId="49" fontId="26" fillId="2" borderId="16" xfId="0" applyNumberFormat="1" applyFont="1" applyFill="1" applyBorder="1"/>
    <xf numFmtId="2" fontId="10" fillId="0" borderId="13" xfId="0" applyNumberFormat="1" applyFont="1" applyBorder="1" applyAlignment="1">
      <alignment horizontal="right"/>
    </xf>
    <xf numFmtId="2" fontId="10" fillId="0" borderId="99" xfId="0" applyNumberFormat="1" applyFont="1" applyBorder="1" applyAlignment="1">
      <alignment horizontal="right"/>
    </xf>
    <xf numFmtId="2" fontId="10" fillId="0" borderId="85" xfId="0" applyNumberFormat="1" applyFont="1" applyBorder="1" applyAlignment="1">
      <alignment horizontal="right"/>
    </xf>
    <xf numFmtId="2" fontId="7" fillId="0" borderId="13" xfId="0" applyNumberFormat="1" applyFont="1" applyBorder="1"/>
    <xf numFmtId="2" fontId="7" fillId="0" borderId="21" xfId="0" applyNumberFormat="1" applyFont="1" applyBorder="1"/>
    <xf numFmtId="2" fontId="3" fillId="2" borderId="11" xfId="0" applyNumberFormat="1" applyFont="1" applyFill="1" applyBorder="1" applyAlignment="1">
      <alignment horizontal="right"/>
    </xf>
    <xf numFmtId="49" fontId="10" fillId="0" borderId="20" xfId="0" applyNumberFormat="1" applyFont="1" applyBorder="1"/>
    <xf numFmtId="2" fontId="36" fillId="0" borderId="73" xfId="0" applyNumberFormat="1" applyFont="1" applyBorder="1"/>
    <xf numFmtId="2" fontId="36" fillId="0" borderId="20" xfId="0" applyNumberFormat="1" applyFont="1" applyBorder="1"/>
    <xf numFmtId="2" fontId="36" fillId="0" borderId="21" xfId="0" applyNumberFormat="1" applyFont="1" applyBorder="1"/>
    <xf numFmtId="0" fontId="9" fillId="0" borderId="0" xfId="0" applyFont="1"/>
    <xf numFmtId="49" fontId="10" fillId="2" borderId="143" xfId="0" applyNumberFormat="1" applyFont="1" applyFill="1" applyBorder="1"/>
    <xf numFmtId="49" fontId="10" fillId="2" borderId="117" xfId="0" applyNumberFormat="1" applyFont="1" applyFill="1" applyBorder="1"/>
    <xf numFmtId="2" fontId="36" fillId="0" borderId="89" xfId="0" applyNumberFormat="1" applyFont="1" applyBorder="1"/>
    <xf numFmtId="2" fontId="36" fillId="0" borderId="107" xfId="0" applyNumberFormat="1" applyFont="1" applyBorder="1"/>
    <xf numFmtId="2" fontId="36" fillId="0" borderId="82" xfId="0" applyNumberFormat="1" applyFont="1" applyBorder="1"/>
    <xf numFmtId="2" fontId="10" fillId="0" borderId="74" xfId="0" applyNumberFormat="1" applyFont="1" applyBorder="1"/>
    <xf numFmtId="0" fontId="9" fillId="2" borderId="21" xfId="0" applyFont="1" applyFill="1" applyBorder="1"/>
    <xf numFmtId="49" fontId="10" fillId="0" borderId="107" xfId="0" applyNumberFormat="1" applyFont="1" applyBorder="1"/>
    <xf numFmtId="2" fontId="10" fillId="0" borderId="107" xfId="0" applyNumberFormat="1" applyFont="1" applyBorder="1" applyAlignment="1">
      <alignment horizontal="right"/>
    </xf>
    <xf numFmtId="2" fontId="10" fillId="0" borderId="16" xfId="0" applyNumberFormat="1" applyFont="1" applyBorder="1"/>
    <xf numFmtId="2" fontId="10" fillId="0" borderId="17" xfId="0" applyNumberFormat="1" applyFont="1" applyBorder="1"/>
    <xf numFmtId="2" fontId="33" fillId="2" borderId="144" xfId="0" applyNumberFormat="1" applyFont="1" applyFill="1" applyBorder="1"/>
    <xf numFmtId="49" fontId="2" fillId="2" borderId="0" xfId="0" applyNumberFormat="1" applyFont="1" applyFill="1"/>
    <xf numFmtId="0" fontId="2" fillId="0" borderId="17" xfId="0" applyFont="1" applyBorder="1"/>
    <xf numFmtId="2" fontId="14" fillId="0" borderId="3" xfId="0" applyNumberFormat="1" applyFont="1" applyBorder="1"/>
    <xf numFmtId="2" fontId="2" fillId="2" borderId="145" xfId="0" applyNumberFormat="1" applyFont="1" applyFill="1" applyBorder="1"/>
    <xf numFmtId="2" fontId="13" fillId="0" borderId="132" xfId="0" applyNumberFormat="1" applyFont="1" applyBorder="1"/>
    <xf numFmtId="2" fontId="13" fillId="0" borderId="132" xfId="0" applyNumberFormat="1" applyFont="1" applyBorder="1" applyAlignment="1">
      <alignment horizontal="right"/>
    </xf>
    <xf numFmtId="2" fontId="2" fillId="0" borderId="17" xfId="0" applyNumberFormat="1" applyFont="1" applyBorder="1"/>
    <xf numFmtId="2" fontId="3" fillId="0" borderId="8" xfId="0" applyNumberFormat="1" applyFont="1" applyBorder="1"/>
    <xf numFmtId="2" fontId="2" fillId="0" borderId="38" xfId="0" applyNumberFormat="1" applyFont="1" applyBorder="1"/>
    <xf numFmtId="2" fontId="13" fillId="0" borderId="144" xfId="0" applyNumberFormat="1" applyFont="1" applyBorder="1"/>
    <xf numFmtId="2" fontId="13" fillId="0" borderId="31" xfId="0" applyNumberFormat="1" applyFont="1" applyBorder="1"/>
    <xf numFmtId="2" fontId="13" fillId="0" borderId="30" xfId="0" applyNumberFormat="1" applyFont="1" applyBorder="1"/>
    <xf numFmtId="0" fontId="3" fillId="8" borderId="17" xfId="0" applyFont="1" applyFill="1" applyBorder="1"/>
    <xf numFmtId="2" fontId="27" fillId="2" borderId="113" xfId="0" applyNumberFormat="1" applyFont="1" applyFill="1" applyBorder="1"/>
    <xf numFmtId="2" fontId="2" fillId="2" borderId="113" xfId="0" applyNumberFormat="1" applyFont="1" applyFill="1" applyBorder="1"/>
    <xf numFmtId="2" fontId="10" fillId="2" borderId="74" xfId="0" applyNumberFormat="1" applyFont="1" applyFill="1" applyBorder="1"/>
    <xf numFmtId="2" fontId="10" fillId="2" borderId="75" xfId="0" applyNumberFormat="1" applyFont="1" applyFill="1" applyBorder="1"/>
    <xf numFmtId="0" fontId="35" fillId="2" borderId="0" xfId="0" applyFont="1" applyFill="1"/>
    <xf numFmtId="2" fontId="2" fillId="0" borderId="17" xfId="0" applyNumberFormat="1" applyFont="1" applyBorder="1" applyAlignment="1">
      <alignment horizontal="right"/>
    </xf>
    <xf numFmtId="2" fontId="3" fillId="2" borderId="71" xfId="0" applyNumberFormat="1" applyFont="1" applyFill="1" applyBorder="1"/>
    <xf numFmtId="2" fontId="3" fillId="2" borderId="5" xfId="0" applyNumberFormat="1" applyFont="1" applyFill="1" applyBorder="1" applyAlignment="1">
      <alignment horizontal="right"/>
    </xf>
    <xf numFmtId="2" fontId="3" fillId="0" borderId="69" xfId="0" applyNumberFormat="1" applyFont="1" applyBorder="1" applyAlignment="1">
      <alignment horizontal="right"/>
    </xf>
    <xf numFmtId="2" fontId="3" fillId="0" borderId="35" xfId="0" applyNumberFormat="1" applyFont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2" fontId="14" fillId="0" borderId="70" xfId="0" applyNumberFormat="1" applyFont="1" applyBorder="1"/>
    <xf numFmtId="2" fontId="14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2" fontId="2" fillId="0" borderId="84" xfId="0" applyNumberFormat="1" applyFont="1" applyBorder="1"/>
    <xf numFmtId="0" fontId="33" fillId="2" borderId="0" xfId="0" applyFont="1" applyFill="1"/>
    <xf numFmtId="49" fontId="17" fillId="0" borderId="0" xfId="0" applyNumberFormat="1" applyFont="1"/>
    <xf numFmtId="2" fontId="17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7" fillId="9" borderId="0" xfId="0" applyFont="1" applyFill="1"/>
    <xf numFmtId="0" fontId="1" fillId="0" borderId="0" xfId="0" applyFont="1"/>
    <xf numFmtId="0" fontId="2" fillId="10" borderId="1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8" fillId="0" borderId="0" xfId="0" applyFont="1"/>
    <xf numFmtId="0" fontId="1" fillId="4" borderId="0" xfId="0" applyFont="1" applyFill="1"/>
    <xf numFmtId="0" fontId="3" fillId="11" borderId="17" xfId="0" applyFont="1" applyFill="1" applyBorder="1"/>
    <xf numFmtId="0" fontId="39" fillId="11" borderId="17" xfId="0" applyFont="1" applyFill="1" applyBorder="1"/>
    <xf numFmtId="0" fontId="3" fillId="11" borderId="17" xfId="0" applyFont="1" applyFill="1" applyBorder="1" applyAlignment="1">
      <alignment horizontal="center"/>
    </xf>
    <xf numFmtId="0" fontId="37" fillId="5" borderId="0" xfId="0" applyFont="1" applyFill="1"/>
    <xf numFmtId="2" fontId="4" fillId="0" borderId="17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2" fontId="3" fillId="2" borderId="0" xfId="0" applyNumberFormat="1" applyFont="1" applyFill="1" applyAlignment="1">
      <alignment horizontal="right"/>
    </xf>
    <xf numFmtId="0" fontId="2" fillId="0" borderId="17" xfId="0" applyFont="1" applyBorder="1" applyAlignment="1">
      <alignment horizontal="center"/>
    </xf>
    <xf numFmtId="0" fontId="40" fillId="0" borderId="0" xfId="0" applyFont="1"/>
    <xf numFmtId="49" fontId="16" fillId="2" borderId="0" xfId="0" applyNumberFormat="1" applyFont="1" applyFill="1"/>
    <xf numFmtId="2" fontId="17" fillId="2" borderId="0" xfId="0" applyNumberFormat="1" applyFont="1" applyFill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10" fillId="0" borderId="0" xfId="0" applyNumberFormat="1" applyFont="1"/>
    <xf numFmtId="2" fontId="14" fillId="0" borderId="0" xfId="0" applyNumberFormat="1" applyFont="1" applyAlignment="1">
      <alignment horizontal="right"/>
    </xf>
    <xf numFmtId="2" fontId="9" fillId="0" borderId="0" xfId="0" applyNumberFormat="1" applyFont="1"/>
    <xf numFmtId="49" fontId="9" fillId="2" borderId="0" xfId="0" applyNumberFormat="1" applyFont="1" applyFill="1"/>
    <xf numFmtId="2" fontId="4" fillId="0" borderId="0" xfId="0" applyNumberFormat="1" applyFont="1" applyAlignment="1">
      <alignment horizontal="right"/>
    </xf>
    <xf numFmtId="2" fontId="4" fillId="2" borderId="0" xfId="0" applyNumberFormat="1" applyFont="1" applyFill="1" applyAlignment="1">
      <alignment horizontal="right"/>
    </xf>
    <xf numFmtId="49" fontId="4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18" xfId="0" applyFont="1" applyBorder="1"/>
    <xf numFmtId="0" fontId="1" fillId="0" borderId="5" xfId="0" applyFont="1" applyBorder="1"/>
    <xf numFmtId="0" fontId="1" fillId="0" borderId="21" xfId="0" applyFont="1" applyBorder="1"/>
    <xf numFmtId="0" fontId="1" fillId="0" borderId="34" xfId="0" applyFont="1" applyBorder="1"/>
    <xf numFmtId="0" fontId="0" fillId="0" borderId="0" xfId="0"/>
    <xf numFmtId="0" fontId="2" fillId="0" borderId="22" xfId="0" applyFont="1" applyBorder="1" applyAlignment="1">
      <alignment horizontal="center"/>
    </xf>
    <xf numFmtId="0" fontId="2" fillId="0" borderId="146" xfId="0" applyFont="1" applyBorder="1" applyAlignment="1">
      <alignment horizontal="center"/>
    </xf>
    <xf numFmtId="0" fontId="1" fillId="0" borderId="99" xfId="0" applyFont="1" applyBorder="1"/>
    <xf numFmtId="0" fontId="7" fillId="0" borderId="13" xfId="0" applyFont="1" applyBorder="1"/>
    <xf numFmtId="0" fontId="7" fillId="0" borderId="22" xfId="0" applyFont="1" applyBorder="1"/>
    <xf numFmtId="0" fontId="3" fillId="0" borderId="22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1" fillId="0" borderId="146" xfId="0" applyFont="1" applyBorder="1"/>
    <xf numFmtId="0" fontId="1" fillId="0" borderId="12" xfId="0" applyFont="1" applyBorder="1"/>
    <xf numFmtId="0" fontId="41" fillId="0" borderId="22" xfId="0" applyFont="1" applyBorder="1" applyAlignment="1">
      <alignment horizontal="center"/>
    </xf>
    <xf numFmtId="49" fontId="10" fillId="2" borderId="2" xfId="0" applyNumberFormat="1" applyFont="1" applyFill="1" applyBorder="1"/>
    <xf numFmtId="2" fontId="13" fillId="0" borderId="64" xfId="0" applyNumberFormat="1" applyFont="1" applyBorder="1"/>
    <xf numFmtId="0" fontId="1" fillId="0" borderId="65" xfId="0" applyFont="1" applyBorder="1"/>
    <xf numFmtId="0" fontId="1" fillId="0" borderId="63" xfId="0" applyFont="1" applyBorder="1"/>
    <xf numFmtId="2" fontId="14" fillId="0" borderId="66" xfId="0" applyNumberFormat="1" applyFont="1" applyBorder="1"/>
    <xf numFmtId="49" fontId="10" fillId="2" borderId="9" xfId="0" applyNumberFormat="1" applyFont="1" applyFill="1" applyBorder="1"/>
    <xf numFmtId="49" fontId="10" fillId="2" borderId="13" xfId="0" applyNumberFormat="1" applyFont="1" applyFill="1" applyBorder="1"/>
    <xf numFmtId="2" fontId="13" fillId="2" borderId="87" xfId="0" applyNumberFormat="1" applyFont="1" applyFill="1" applyBorder="1"/>
    <xf numFmtId="0" fontId="1" fillId="0" borderId="82" xfId="0" applyFont="1" applyBorder="1"/>
    <xf numFmtId="49" fontId="13" fillId="2" borderId="91" xfId="0" applyNumberFormat="1" applyFont="1" applyFill="1" applyBorder="1" applyAlignment="1">
      <alignment wrapText="1"/>
    </xf>
    <xf numFmtId="0" fontId="1" fillId="0" borderId="92" xfId="0" applyFont="1" applyBorder="1"/>
    <xf numFmtId="0" fontId="1" fillId="0" borderId="93" xfId="0" applyFont="1" applyBorder="1"/>
    <xf numFmtId="0" fontId="1" fillId="0" borderId="52" xfId="0" applyFont="1" applyBorder="1"/>
    <xf numFmtId="2" fontId="13" fillId="0" borderId="103" xfId="0" applyNumberFormat="1" applyFont="1" applyBorder="1"/>
    <xf numFmtId="0" fontId="1" fillId="0" borderId="104" xfId="0" applyFont="1" applyBorder="1"/>
    <xf numFmtId="0" fontId="1" fillId="0" borderId="105" xfId="0" applyFont="1" applyBorder="1"/>
    <xf numFmtId="0" fontId="9" fillId="2" borderId="22" xfId="0" applyFont="1" applyFill="1" applyBorder="1"/>
    <xf numFmtId="0" fontId="12" fillId="2" borderId="39" xfId="0" applyFont="1" applyFill="1" applyBorder="1"/>
    <xf numFmtId="0" fontId="1" fillId="0" borderId="29" xfId="0" applyFont="1" applyBorder="1"/>
    <xf numFmtId="0" fontId="9" fillId="0" borderId="0" xfId="0" applyFont="1" applyAlignment="1">
      <alignment vertical="top" wrapText="1"/>
    </xf>
    <xf numFmtId="0" fontId="27" fillId="2" borderId="3" xfId="0" applyFont="1" applyFill="1" applyBorder="1"/>
    <xf numFmtId="0" fontId="7" fillId="2" borderId="22" xfId="0" applyFont="1" applyFill="1" applyBorder="1"/>
    <xf numFmtId="0" fontId="1" fillId="0" borderId="125" xfId="0" applyFont="1" applyBorder="1"/>
    <xf numFmtId="0" fontId="7" fillId="2" borderId="0" xfId="0" applyFont="1" applyFill="1"/>
    <xf numFmtId="0" fontId="9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.sk/" TargetMode="External"/><Relationship Id="rId1" Type="http://schemas.openxmlformats.org/officeDocument/2006/relationships/hyperlink" Target="http://t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I190"/>
  <sheetViews>
    <sheetView tabSelected="1" workbookViewId="0">
      <pane ySplit="2" topLeftCell="A3" activePane="bottomLeft" state="frozen"/>
      <selection pane="bottomLeft" activeCell="A4" sqref="A4:D4"/>
    </sheetView>
  </sheetViews>
  <sheetFormatPr defaultColWidth="12.6640625" defaultRowHeight="15.75" customHeight="1" x14ac:dyDescent="0.25"/>
  <cols>
    <col min="15" max="15" width="19" customWidth="1"/>
  </cols>
  <sheetData>
    <row r="1" spans="1:35" x14ac:dyDescent="0.3">
      <c r="A1" s="4" t="s">
        <v>5</v>
      </c>
      <c r="B1" s="5"/>
      <c r="C1" s="6"/>
      <c r="D1" s="5" t="s">
        <v>6</v>
      </c>
      <c r="E1" s="5"/>
      <c r="F1" s="7"/>
      <c r="G1" s="5" t="s">
        <v>7</v>
      </c>
      <c r="H1" s="8"/>
      <c r="I1" s="9"/>
      <c r="J1" s="5" t="s">
        <v>8</v>
      </c>
      <c r="K1" s="5"/>
      <c r="L1" s="5"/>
      <c r="M1" s="5"/>
      <c r="N1" s="5"/>
      <c r="O1" s="8"/>
      <c r="P1" s="5"/>
      <c r="Q1" s="5"/>
      <c r="R1" s="5"/>
      <c r="S1" s="5"/>
      <c r="T1" s="5"/>
      <c r="U1" s="5" t="s">
        <v>9</v>
      </c>
      <c r="V1" s="8"/>
      <c r="W1" s="5"/>
      <c r="X1" s="5"/>
      <c r="Y1" s="5"/>
      <c r="Z1" s="5"/>
      <c r="AA1" s="5"/>
      <c r="AB1" s="5"/>
      <c r="AC1" s="8"/>
      <c r="AD1" s="5"/>
      <c r="AE1" s="5"/>
      <c r="AF1" s="5"/>
      <c r="AG1" s="5"/>
      <c r="AH1" s="5"/>
      <c r="AI1" s="5"/>
    </row>
    <row r="2" spans="1:35" x14ac:dyDescent="0.3">
      <c r="A2" s="10" t="s">
        <v>0</v>
      </c>
      <c r="B2" s="11" t="s">
        <v>10</v>
      </c>
      <c r="C2" s="11"/>
      <c r="D2" s="11"/>
      <c r="E2" s="11"/>
      <c r="F2" s="12"/>
      <c r="G2" s="12"/>
      <c r="H2" s="13" t="s">
        <v>1</v>
      </c>
      <c r="I2" s="11" t="s">
        <v>10</v>
      </c>
      <c r="J2" s="11"/>
      <c r="K2" s="11"/>
      <c r="L2" s="12"/>
      <c r="M2" s="12"/>
      <c r="N2" s="12"/>
      <c r="O2" s="14" t="s">
        <v>2</v>
      </c>
      <c r="P2" s="11" t="s">
        <v>10</v>
      </c>
      <c r="Q2" s="11"/>
      <c r="R2" s="11"/>
      <c r="S2" s="11"/>
      <c r="T2" s="12"/>
      <c r="U2" s="12"/>
      <c r="V2" s="14" t="s">
        <v>11</v>
      </c>
      <c r="W2" s="11" t="s">
        <v>10</v>
      </c>
      <c r="X2" s="11"/>
      <c r="Y2" s="11"/>
      <c r="Z2" s="11"/>
      <c r="AA2" s="12"/>
      <c r="AB2" s="12"/>
      <c r="AC2" s="13" t="s">
        <v>3</v>
      </c>
      <c r="AD2" s="11" t="s">
        <v>10</v>
      </c>
      <c r="AE2" s="11"/>
      <c r="AF2" s="11"/>
      <c r="AG2" s="11"/>
      <c r="AH2" s="12"/>
      <c r="AI2" s="5"/>
    </row>
    <row r="3" spans="1:35" x14ac:dyDescent="0.3">
      <c r="A3" s="15"/>
      <c r="B3" s="16"/>
      <c r="C3" s="16"/>
      <c r="D3" s="17"/>
      <c r="E3" s="17"/>
      <c r="F3" s="18"/>
      <c r="G3" s="19"/>
      <c r="H3" s="20"/>
      <c r="I3" s="17"/>
      <c r="J3" s="17"/>
      <c r="K3" s="17"/>
      <c r="L3" s="18"/>
      <c r="M3" s="18"/>
      <c r="N3" s="19"/>
      <c r="O3" s="21"/>
      <c r="P3" s="22"/>
      <c r="Q3" s="22"/>
      <c r="R3" s="23"/>
      <c r="S3" s="23"/>
      <c r="T3" s="18"/>
      <c r="U3" s="19"/>
      <c r="V3" s="24"/>
      <c r="W3" s="16"/>
      <c r="X3" s="16"/>
      <c r="Y3" s="17"/>
      <c r="Z3" s="17"/>
      <c r="AA3" s="18"/>
      <c r="AB3" s="19"/>
      <c r="AC3" s="24"/>
      <c r="AD3" s="16"/>
      <c r="AE3" s="16"/>
      <c r="AF3" s="17"/>
      <c r="AG3" s="17"/>
      <c r="AH3" s="18"/>
      <c r="AI3" s="5"/>
    </row>
    <row r="4" spans="1:35" x14ac:dyDescent="0.3">
      <c r="A4" s="586" t="s">
        <v>12</v>
      </c>
      <c r="B4" s="561"/>
      <c r="C4" s="561"/>
      <c r="D4" s="562"/>
      <c r="E4" s="25">
        <f>B13+B30+B40+B45+B51+B60</f>
        <v>1.8700000000000003</v>
      </c>
      <c r="F4" s="18"/>
      <c r="G4" s="26"/>
      <c r="H4" s="27" t="s">
        <v>12</v>
      </c>
      <c r="I4" s="28"/>
      <c r="J4" s="29"/>
      <c r="K4" s="25">
        <f>I17+I37+I53+I60+I50+I75+I64</f>
        <v>1.8900000000000001</v>
      </c>
      <c r="L4" s="18"/>
      <c r="M4" s="18"/>
      <c r="N4" s="30"/>
      <c r="O4" s="587" t="s">
        <v>12</v>
      </c>
      <c r="P4" s="563"/>
      <c r="Q4" s="563"/>
      <c r="R4" s="568"/>
      <c r="S4" s="31">
        <f>P26+P44+P37+P49+P65</f>
        <v>1.04</v>
      </c>
      <c r="T4" s="32"/>
      <c r="U4" s="33"/>
      <c r="V4" s="586" t="s">
        <v>12</v>
      </c>
      <c r="W4" s="561"/>
      <c r="X4" s="561"/>
      <c r="Y4" s="562"/>
      <c r="Z4" s="25">
        <f>W31+W50+W43+W57+W12</f>
        <v>1.73</v>
      </c>
      <c r="AA4" s="18"/>
      <c r="AB4" s="26"/>
      <c r="AC4" s="586" t="s">
        <v>12</v>
      </c>
      <c r="AD4" s="561"/>
      <c r="AE4" s="561"/>
      <c r="AF4" s="562"/>
      <c r="AG4" s="25">
        <f>AD22+AD36+AD40+AD54+AD47</f>
        <v>0.98000000000000009</v>
      </c>
      <c r="AH4" s="18"/>
      <c r="AI4" s="5"/>
    </row>
    <row r="5" spans="1:35" x14ac:dyDescent="0.3">
      <c r="A5" s="581" t="s">
        <v>13</v>
      </c>
      <c r="B5" s="565"/>
      <c r="C5" s="565"/>
      <c r="D5" s="567"/>
      <c r="E5" s="34">
        <f>B12+B18</f>
        <v>10</v>
      </c>
      <c r="F5" s="35"/>
      <c r="G5" s="26"/>
      <c r="H5" s="36" t="s">
        <v>13</v>
      </c>
      <c r="I5" s="37"/>
      <c r="J5" s="38"/>
      <c r="K5" s="34">
        <f>0</f>
        <v>0</v>
      </c>
      <c r="L5" s="18"/>
      <c r="M5" s="18"/>
      <c r="N5" s="30"/>
      <c r="O5" s="587" t="s">
        <v>13</v>
      </c>
      <c r="P5" s="563"/>
      <c r="Q5" s="563"/>
      <c r="R5" s="568"/>
      <c r="S5" s="31">
        <f>P22</f>
        <v>0.40000000000000008</v>
      </c>
      <c r="T5" s="32"/>
      <c r="U5" s="33"/>
      <c r="V5" s="581" t="s">
        <v>13</v>
      </c>
      <c r="W5" s="565"/>
      <c r="X5" s="565"/>
      <c r="Y5" s="567"/>
      <c r="Z5" s="34">
        <f>W64+W69+W11</f>
        <v>11.8</v>
      </c>
      <c r="AA5" s="18"/>
      <c r="AB5" s="26"/>
      <c r="AC5" s="581" t="s">
        <v>13</v>
      </c>
      <c r="AD5" s="565"/>
      <c r="AE5" s="565"/>
      <c r="AF5" s="567"/>
      <c r="AG5" s="34">
        <f>AD65+AD66</f>
        <v>10.1</v>
      </c>
      <c r="AH5" s="35"/>
      <c r="AI5" s="5"/>
    </row>
    <row r="6" spans="1:35" x14ac:dyDescent="0.3">
      <c r="A6" s="39"/>
      <c r="B6" s="18"/>
      <c r="C6" s="18"/>
      <c r="D6" s="18"/>
      <c r="E6" s="18"/>
      <c r="F6" s="18"/>
      <c r="G6" s="18"/>
      <c r="H6" s="40"/>
      <c r="I6" s="40"/>
      <c r="J6" s="40"/>
      <c r="K6" s="40"/>
      <c r="L6" s="40"/>
      <c r="M6" s="40"/>
      <c r="N6" s="40"/>
      <c r="O6" s="41"/>
      <c r="P6" s="18"/>
      <c r="Q6" s="18"/>
      <c r="R6" s="18"/>
      <c r="S6" s="18"/>
      <c r="T6" s="18"/>
      <c r="U6" s="18"/>
      <c r="V6" s="40"/>
      <c r="W6" s="40"/>
      <c r="X6" s="40"/>
      <c r="Y6" s="40"/>
      <c r="Z6" s="42"/>
      <c r="AA6" s="40"/>
      <c r="AC6" s="18"/>
      <c r="AD6" s="18"/>
      <c r="AE6" s="18"/>
      <c r="AF6" s="18"/>
      <c r="AG6" s="18"/>
      <c r="AH6" s="18"/>
      <c r="AI6" s="5"/>
    </row>
    <row r="7" spans="1:35" x14ac:dyDescent="0.3">
      <c r="A7" s="43" t="s">
        <v>14</v>
      </c>
      <c r="B7" s="19"/>
      <c r="C7" s="19"/>
      <c r="D7" s="19"/>
      <c r="E7" s="19"/>
      <c r="F7" s="18"/>
      <c r="G7" s="19"/>
      <c r="H7" s="44" t="s">
        <v>15</v>
      </c>
      <c r="I7" s="45"/>
      <c r="J7" s="45"/>
      <c r="K7" s="45"/>
      <c r="L7" s="45"/>
      <c r="M7" s="45"/>
      <c r="N7" s="46"/>
      <c r="O7" s="47" t="s">
        <v>16</v>
      </c>
      <c r="P7" s="46"/>
      <c r="Q7" s="46"/>
      <c r="R7" s="46"/>
      <c r="S7" s="46"/>
      <c r="T7" s="46"/>
      <c r="U7" s="40"/>
      <c r="V7" s="582" t="s">
        <v>17</v>
      </c>
      <c r="W7" s="583"/>
      <c r="X7" s="583"/>
      <c r="Y7" s="583"/>
      <c r="Z7" s="584"/>
      <c r="AA7" s="48"/>
      <c r="AC7" s="585" t="s">
        <v>18</v>
      </c>
      <c r="AD7" s="564"/>
      <c r="AE7" s="564"/>
      <c r="AF7" s="564"/>
      <c r="AG7" s="564"/>
      <c r="AH7" s="49"/>
      <c r="AI7" s="50"/>
    </row>
    <row r="8" spans="1:35" x14ac:dyDescent="0.3">
      <c r="A8" s="8"/>
      <c r="B8" s="50"/>
      <c r="C8" s="8"/>
      <c r="D8" s="8"/>
      <c r="E8" s="8"/>
      <c r="F8" s="8"/>
      <c r="G8" s="26"/>
      <c r="H8" s="51" t="s">
        <v>19</v>
      </c>
      <c r="I8" s="8"/>
      <c r="J8" s="8"/>
      <c r="K8" s="8"/>
      <c r="L8" s="8"/>
      <c r="M8" s="8"/>
      <c r="N8" s="52"/>
      <c r="O8" s="53" t="s">
        <v>20</v>
      </c>
      <c r="P8" s="8"/>
      <c r="Q8" s="8"/>
      <c r="R8" s="8"/>
      <c r="S8" s="8"/>
      <c r="T8" s="8"/>
      <c r="U8" s="52"/>
      <c r="V8" s="54"/>
      <c r="W8" s="55"/>
      <c r="X8" s="55"/>
      <c r="Y8" s="55"/>
      <c r="Z8" s="55"/>
      <c r="AA8" s="55"/>
      <c r="AC8" s="56"/>
      <c r="AD8" s="57"/>
      <c r="AE8" s="57"/>
      <c r="AF8" s="57"/>
      <c r="AG8" s="57"/>
      <c r="AH8" s="57"/>
      <c r="AI8" s="50"/>
    </row>
    <row r="9" spans="1:35" x14ac:dyDescent="0.3">
      <c r="A9" s="58" t="s">
        <v>21</v>
      </c>
      <c r="B9" s="59" t="s">
        <v>22</v>
      </c>
      <c r="C9" s="60" t="s">
        <v>23</v>
      </c>
      <c r="D9" s="60" t="s">
        <v>24</v>
      </c>
      <c r="E9" s="60" t="s">
        <v>25</v>
      </c>
      <c r="F9" s="61" t="s">
        <v>4</v>
      </c>
      <c r="G9" s="26"/>
      <c r="H9" s="62" t="s">
        <v>21</v>
      </c>
      <c r="I9" s="63" t="s">
        <v>26</v>
      </c>
      <c r="J9" s="63" t="s">
        <v>23</v>
      </c>
      <c r="K9" s="63" t="s">
        <v>24</v>
      </c>
      <c r="L9" s="63" t="s">
        <v>25</v>
      </c>
      <c r="M9" s="64" t="s">
        <v>4</v>
      </c>
      <c r="N9" s="52"/>
      <c r="O9" s="62" t="s">
        <v>21</v>
      </c>
      <c r="P9" s="63" t="s">
        <v>26</v>
      </c>
      <c r="Q9" s="63" t="s">
        <v>23</v>
      </c>
      <c r="R9" s="63" t="s">
        <v>24</v>
      </c>
      <c r="S9" s="63" t="s">
        <v>25</v>
      </c>
      <c r="T9" s="64" t="s">
        <v>4</v>
      </c>
      <c r="U9" s="46"/>
      <c r="V9" s="65" t="s">
        <v>21</v>
      </c>
      <c r="W9" s="66" t="s">
        <v>27</v>
      </c>
      <c r="X9" s="66" t="s">
        <v>28</v>
      </c>
      <c r="Y9" s="66" t="s">
        <v>29</v>
      </c>
      <c r="Z9" s="66" t="s">
        <v>30</v>
      </c>
      <c r="AA9" s="67" t="s">
        <v>4</v>
      </c>
      <c r="AC9" s="68" t="s">
        <v>21</v>
      </c>
      <c r="AD9" s="69" t="s">
        <v>22</v>
      </c>
      <c r="AE9" s="69" t="s">
        <v>28</v>
      </c>
      <c r="AF9" s="69" t="s">
        <v>29</v>
      </c>
      <c r="AG9" s="69" t="s">
        <v>30</v>
      </c>
      <c r="AH9" s="70" t="s">
        <v>4</v>
      </c>
      <c r="AI9" s="8"/>
    </row>
    <row r="10" spans="1:35" x14ac:dyDescent="0.3">
      <c r="A10" s="71" t="s">
        <v>31</v>
      </c>
      <c r="B10" s="72">
        <v>26</v>
      </c>
      <c r="C10" s="72">
        <v>3.64</v>
      </c>
      <c r="D10" s="72">
        <v>2.1</v>
      </c>
      <c r="E10" s="72">
        <v>14.4</v>
      </c>
      <c r="F10" s="25">
        <v>94.42</v>
      </c>
      <c r="G10" s="26"/>
      <c r="H10" s="73" t="s">
        <v>32</v>
      </c>
      <c r="I10" s="74">
        <v>60</v>
      </c>
      <c r="J10" s="75">
        <v>7.56</v>
      </c>
      <c r="K10" s="75">
        <v>5.94</v>
      </c>
      <c r="L10" s="75">
        <v>0.48</v>
      </c>
      <c r="M10" s="76">
        <v>85.8</v>
      </c>
      <c r="N10" s="52"/>
      <c r="O10" s="77" t="s">
        <v>33</v>
      </c>
      <c r="P10" s="78">
        <v>90</v>
      </c>
      <c r="Q10" s="79">
        <v>4.68</v>
      </c>
      <c r="R10" s="79">
        <v>1.98</v>
      </c>
      <c r="S10" s="79">
        <v>16.829999999999998</v>
      </c>
      <c r="T10" s="80">
        <v>103.5</v>
      </c>
      <c r="U10" s="52"/>
      <c r="V10" s="81" t="s">
        <v>34</v>
      </c>
      <c r="W10" s="82">
        <v>22</v>
      </c>
      <c r="X10" s="82">
        <v>2.27</v>
      </c>
      <c r="Y10" s="82">
        <v>0.22</v>
      </c>
      <c r="Z10" s="82">
        <v>16.79</v>
      </c>
      <c r="AA10" s="82">
        <v>80.08</v>
      </c>
      <c r="AC10" s="81" t="s">
        <v>35</v>
      </c>
      <c r="AD10" s="31">
        <v>35</v>
      </c>
      <c r="AE10" s="31">
        <v>2.4500000000000002</v>
      </c>
      <c r="AF10" s="31">
        <v>0.31</v>
      </c>
      <c r="AG10" s="31">
        <v>29.4</v>
      </c>
      <c r="AH10" s="83">
        <v>132</v>
      </c>
      <c r="AI10" s="84"/>
    </row>
    <row r="11" spans="1:35" x14ac:dyDescent="0.3">
      <c r="A11" s="85" t="s">
        <v>36</v>
      </c>
      <c r="B11" s="31">
        <v>130</v>
      </c>
      <c r="C11" s="86">
        <v>3.77</v>
      </c>
      <c r="D11" s="75">
        <v>3.25</v>
      </c>
      <c r="E11" s="86">
        <v>6.24</v>
      </c>
      <c r="F11" s="87">
        <v>68.900000000000006</v>
      </c>
      <c r="G11" s="26"/>
      <c r="H11" s="85" t="s">
        <v>37</v>
      </c>
      <c r="I11" s="88">
        <v>13</v>
      </c>
      <c r="J11" s="31">
        <v>0</v>
      </c>
      <c r="K11" s="31">
        <v>0</v>
      </c>
      <c r="L11" s="31">
        <v>0</v>
      </c>
      <c r="M11" s="83">
        <v>0</v>
      </c>
      <c r="N11" s="52"/>
      <c r="O11" s="85" t="s">
        <v>38</v>
      </c>
      <c r="P11" s="31">
        <v>10</v>
      </c>
      <c r="Q11" s="89">
        <v>0.35</v>
      </c>
      <c r="R11" s="75">
        <v>2</v>
      </c>
      <c r="S11" s="75">
        <v>0.3</v>
      </c>
      <c r="T11" s="76">
        <v>21</v>
      </c>
      <c r="U11" s="52"/>
      <c r="V11" s="81" t="s">
        <v>39</v>
      </c>
      <c r="W11" s="82">
        <v>0.8</v>
      </c>
      <c r="X11" s="82">
        <v>0</v>
      </c>
      <c r="Y11" s="82">
        <v>0</v>
      </c>
      <c r="Z11" s="82">
        <v>0.8</v>
      </c>
      <c r="AA11" s="82">
        <v>3</v>
      </c>
      <c r="AC11" s="81" t="s">
        <v>40</v>
      </c>
      <c r="AD11" s="31">
        <v>50</v>
      </c>
      <c r="AE11" s="31">
        <v>0.19</v>
      </c>
      <c r="AF11" s="31">
        <v>6.0000000000000005E-2</v>
      </c>
      <c r="AG11" s="31">
        <v>7.73</v>
      </c>
      <c r="AH11" s="83">
        <v>29</v>
      </c>
      <c r="AI11" s="90"/>
    </row>
    <row r="12" spans="1:35" x14ac:dyDescent="0.3">
      <c r="A12" s="85" t="s">
        <v>39</v>
      </c>
      <c r="B12" s="31">
        <v>2</v>
      </c>
      <c r="C12" s="75">
        <v>0</v>
      </c>
      <c r="D12" s="75">
        <v>0</v>
      </c>
      <c r="E12" s="75">
        <v>2</v>
      </c>
      <c r="F12" s="76">
        <v>7.5</v>
      </c>
      <c r="G12" s="26"/>
      <c r="H12" s="91" t="s">
        <v>41</v>
      </c>
      <c r="I12" s="88">
        <v>21</v>
      </c>
      <c r="J12" s="89">
        <v>0.61</v>
      </c>
      <c r="K12" s="89">
        <v>0.52</v>
      </c>
      <c r="L12" s="89">
        <v>1.01</v>
      </c>
      <c r="M12" s="92">
        <v>11.13</v>
      </c>
      <c r="N12" s="52"/>
      <c r="O12" s="93" t="s">
        <v>42</v>
      </c>
      <c r="P12" s="94">
        <v>1</v>
      </c>
      <c r="Q12" s="95">
        <v>0</v>
      </c>
      <c r="R12" s="96">
        <v>1</v>
      </c>
      <c r="S12" s="95">
        <v>0</v>
      </c>
      <c r="T12" s="97">
        <v>8.84</v>
      </c>
      <c r="U12" s="52"/>
      <c r="V12" s="81" t="s">
        <v>43</v>
      </c>
      <c r="W12" s="82">
        <v>0.5</v>
      </c>
      <c r="X12" s="82">
        <v>0</v>
      </c>
      <c r="Y12" s="82">
        <v>0</v>
      </c>
      <c r="Z12" s="82">
        <v>0</v>
      </c>
      <c r="AA12" s="82">
        <v>0</v>
      </c>
      <c r="AC12" s="65" t="s">
        <v>41</v>
      </c>
      <c r="AD12" s="95">
        <v>100</v>
      </c>
      <c r="AE12" s="95">
        <v>3.1</v>
      </c>
      <c r="AF12" s="95">
        <v>3.6</v>
      </c>
      <c r="AG12" s="95">
        <v>5</v>
      </c>
      <c r="AH12" s="34">
        <v>66</v>
      </c>
      <c r="AI12" s="84"/>
    </row>
    <row r="13" spans="1:35" x14ac:dyDescent="0.3">
      <c r="A13" s="85" t="s">
        <v>43</v>
      </c>
      <c r="B13" s="31">
        <v>0.5</v>
      </c>
      <c r="C13" s="31">
        <v>0</v>
      </c>
      <c r="D13" s="31">
        <v>0</v>
      </c>
      <c r="E13" s="31">
        <v>0</v>
      </c>
      <c r="F13" s="83">
        <v>0</v>
      </c>
      <c r="G13" s="26"/>
      <c r="H13" s="91" t="s">
        <v>44</v>
      </c>
      <c r="I13" s="89">
        <v>3</v>
      </c>
      <c r="J13" s="89">
        <v>0.05</v>
      </c>
      <c r="K13" s="89">
        <v>2.0099999999999998</v>
      </c>
      <c r="L13" s="89">
        <v>0.08</v>
      </c>
      <c r="M13" s="92">
        <v>18.63</v>
      </c>
      <c r="N13" s="52"/>
      <c r="O13" s="98" t="s">
        <v>45</v>
      </c>
      <c r="P13" s="99">
        <v>50</v>
      </c>
      <c r="Q13" s="100">
        <v>0.25</v>
      </c>
      <c r="R13" s="100">
        <v>0.05</v>
      </c>
      <c r="S13" s="100">
        <v>4.55</v>
      </c>
      <c r="T13" s="101">
        <v>18</v>
      </c>
      <c r="U13" s="52"/>
      <c r="V13" s="81" t="s">
        <v>46</v>
      </c>
      <c r="W13" s="82">
        <v>0.56000000000000005</v>
      </c>
      <c r="X13" s="82">
        <v>0.28000000000000003</v>
      </c>
      <c r="Y13" s="82">
        <v>0.02</v>
      </c>
      <c r="Z13" s="82">
        <v>0.17</v>
      </c>
      <c r="AA13" s="82">
        <v>1.57</v>
      </c>
      <c r="AC13" s="102" t="s">
        <v>47</v>
      </c>
      <c r="AD13" s="103">
        <f t="shared" ref="AD13:AH13" si="0">SUM(AD10:AD12)</f>
        <v>185</v>
      </c>
      <c r="AE13" s="103">
        <f t="shared" si="0"/>
        <v>5.74</v>
      </c>
      <c r="AF13" s="103">
        <f t="shared" si="0"/>
        <v>3.97</v>
      </c>
      <c r="AG13" s="103">
        <f t="shared" si="0"/>
        <v>42.129999999999995</v>
      </c>
      <c r="AH13" s="103">
        <f t="shared" si="0"/>
        <v>227</v>
      </c>
      <c r="AI13" s="84"/>
    </row>
    <row r="14" spans="1:35" x14ac:dyDescent="0.3">
      <c r="A14" s="85" t="s">
        <v>37</v>
      </c>
      <c r="B14" s="31">
        <v>25</v>
      </c>
      <c r="C14" s="31">
        <v>0</v>
      </c>
      <c r="D14" s="31">
        <v>0</v>
      </c>
      <c r="E14" s="31">
        <v>0</v>
      </c>
      <c r="F14" s="83">
        <v>0</v>
      </c>
      <c r="G14" s="26"/>
      <c r="H14" s="85" t="s">
        <v>34</v>
      </c>
      <c r="I14" s="31">
        <v>3</v>
      </c>
      <c r="J14" s="31">
        <v>0.31</v>
      </c>
      <c r="K14" s="31">
        <v>0.03</v>
      </c>
      <c r="L14" s="31">
        <v>2.29</v>
      </c>
      <c r="M14" s="83">
        <v>10.92</v>
      </c>
      <c r="N14" s="52"/>
      <c r="O14" s="104" t="s">
        <v>48</v>
      </c>
      <c r="P14" s="105">
        <f t="shared" ref="P14:T14" si="1">SUM(P10:P13)</f>
        <v>151</v>
      </c>
      <c r="Q14" s="105">
        <f t="shared" si="1"/>
        <v>5.2799999999999994</v>
      </c>
      <c r="R14" s="105">
        <f t="shared" si="1"/>
        <v>5.03</v>
      </c>
      <c r="S14" s="105">
        <f t="shared" si="1"/>
        <v>21.68</v>
      </c>
      <c r="T14" s="105">
        <f t="shared" si="1"/>
        <v>151.34</v>
      </c>
      <c r="U14" s="46"/>
      <c r="V14" s="81" t="s">
        <v>49</v>
      </c>
      <c r="W14" s="82">
        <v>2</v>
      </c>
      <c r="X14" s="31">
        <v>0</v>
      </c>
      <c r="Y14" s="82">
        <v>2</v>
      </c>
      <c r="Z14" s="31">
        <v>0</v>
      </c>
      <c r="AA14" s="82">
        <v>17.68</v>
      </c>
      <c r="AC14" s="106"/>
      <c r="AD14" s="107"/>
      <c r="AE14" s="107"/>
      <c r="AF14" s="107"/>
      <c r="AG14" s="107"/>
      <c r="AH14" s="107"/>
      <c r="AI14" s="90"/>
    </row>
    <row r="15" spans="1:35" x14ac:dyDescent="0.3">
      <c r="A15" s="108" t="s">
        <v>50</v>
      </c>
      <c r="B15" s="95">
        <v>1</v>
      </c>
      <c r="C15" s="109">
        <v>0</v>
      </c>
      <c r="D15" s="109">
        <v>0.82</v>
      </c>
      <c r="E15" s="109">
        <v>0.01</v>
      </c>
      <c r="F15" s="110">
        <v>7.48</v>
      </c>
      <c r="G15" s="26"/>
      <c r="H15" s="111" t="s">
        <v>51</v>
      </c>
      <c r="I15" s="31">
        <v>0.5</v>
      </c>
      <c r="J15" s="31">
        <v>0</v>
      </c>
      <c r="K15" s="31">
        <v>0</v>
      </c>
      <c r="L15" s="31">
        <v>0.14000000000000001</v>
      </c>
      <c r="M15" s="83">
        <v>0.26</v>
      </c>
      <c r="N15" s="52"/>
      <c r="O15" s="41"/>
      <c r="P15" s="17"/>
      <c r="Q15" s="17"/>
      <c r="R15" s="17"/>
      <c r="S15" s="17"/>
      <c r="T15" s="17"/>
      <c r="U15" s="112"/>
      <c r="V15" s="81" t="s">
        <v>37</v>
      </c>
      <c r="W15" s="82">
        <v>3</v>
      </c>
      <c r="X15" s="82">
        <v>0</v>
      </c>
      <c r="Y15" s="82">
        <v>0</v>
      </c>
      <c r="Z15" s="82">
        <v>0</v>
      </c>
      <c r="AA15" s="82">
        <v>0</v>
      </c>
      <c r="AB15" s="3"/>
      <c r="AC15" s="113" t="s">
        <v>52</v>
      </c>
      <c r="AD15" s="113"/>
      <c r="AE15" s="113"/>
      <c r="AF15" s="113"/>
      <c r="AG15" s="113"/>
      <c r="AH15" s="113"/>
      <c r="AI15" s="84"/>
    </row>
    <row r="16" spans="1:35" x14ac:dyDescent="0.3">
      <c r="A16" s="114" t="s">
        <v>53</v>
      </c>
      <c r="B16" s="115">
        <v>12</v>
      </c>
      <c r="C16" s="115">
        <v>0.11</v>
      </c>
      <c r="D16" s="115">
        <v>0.02</v>
      </c>
      <c r="E16" s="115">
        <v>1.37</v>
      </c>
      <c r="F16" s="115">
        <v>6.72</v>
      </c>
      <c r="G16" s="26"/>
      <c r="H16" s="85" t="s">
        <v>54</v>
      </c>
      <c r="I16" s="31">
        <v>7.0000000000000007E-2</v>
      </c>
      <c r="J16" s="31">
        <v>0</v>
      </c>
      <c r="K16" s="31">
        <v>0</v>
      </c>
      <c r="L16" s="31">
        <v>0.02</v>
      </c>
      <c r="M16" s="83">
        <v>0.19</v>
      </c>
      <c r="N16" s="52"/>
      <c r="O16" s="116" t="s">
        <v>55</v>
      </c>
      <c r="P16" s="48"/>
      <c r="Q16" s="48"/>
      <c r="R16" s="48"/>
      <c r="S16" s="48"/>
      <c r="T16" s="48"/>
      <c r="U16" s="112"/>
      <c r="V16" s="81" t="s">
        <v>56</v>
      </c>
      <c r="W16" s="31">
        <v>5</v>
      </c>
      <c r="X16" s="82">
        <v>0.01</v>
      </c>
      <c r="Y16" s="82">
        <v>0.01</v>
      </c>
      <c r="Z16" s="82">
        <v>0.11</v>
      </c>
      <c r="AA16" s="82">
        <v>0.55000000000000004</v>
      </c>
      <c r="AC16" s="68" t="s">
        <v>21</v>
      </c>
      <c r="AD16" s="69" t="s">
        <v>27</v>
      </c>
      <c r="AE16" s="69" t="s">
        <v>28</v>
      </c>
      <c r="AF16" s="69" t="s">
        <v>29</v>
      </c>
      <c r="AG16" s="69" t="s">
        <v>30</v>
      </c>
      <c r="AH16" s="70" t="s">
        <v>4</v>
      </c>
      <c r="AI16" s="84"/>
    </row>
    <row r="17" spans="1:35" x14ac:dyDescent="0.3">
      <c r="A17" s="85" t="s">
        <v>37</v>
      </c>
      <c r="B17" s="31">
        <v>1</v>
      </c>
      <c r="C17" s="31">
        <v>0</v>
      </c>
      <c r="D17" s="31">
        <v>0</v>
      </c>
      <c r="E17" s="31">
        <v>0</v>
      </c>
      <c r="F17" s="83">
        <v>0</v>
      </c>
      <c r="G17" s="26"/>
      <c r="H17" s="85" t="s">
        <v>43</v>
      </c>
      <c r="I17" s="31">
        <v>0.28000000000000003</v>
      </c>
      <c r="J17" s="31">
        <v>0</v>
      </c>
      <c r="K17" s="31">
        <v>0</v>
      </c>
      <c r="L17" s="31">
        <v>0</v>
      </c>
      <c r="M17" s="83">
        <v>0</v>
      </c>
      <c r="N17" s="52"/>
      <c r="O17" s="53" t="s">
        <v>57</v>
      </c>
      <c r="P17" s="117"/>
      <c r="Q17" s="117"/>
      <c r="R17" s="117"/>
      <c r="S17" s="117"/>
      <c r="T17" s="117"/>
      <c r="U17" s="112"/>
      <c r="V17" s="81" t="s">
        <v>58</v>
      </c>
      <c r="W17" s="82">
        <v>11</v>
      </c>
      <c r="X17" s="82">
        <v>0.13</v>
      </c>
      <c r="Y17" s="82">
        <v>0</v>
      </c>
      <c r="Z17" s="82">
        <v>1.98</v>
      </c>
      <c r="AA17" s="82">
        <v>8.8000000000000007</v>
      </c>
      <c r="AC17" s="81" t="s">
        <v>59</v>
      </c>
      <c r="AD17" s="118">
        <v>17</v>
      </c>
      <c r="AE17" s="82">
        <v>2.8673333333333333</v>
      </c>
      <c r="AF17" s="82">
        <v>1.4280000000000002</v>
      </c>
      <c r="AG17" s="82">
        <v>0</v>
      </c>
      <c r="AH17" s="82">
        <v>24.31</v>
      </c>
      <c r="AI17" s="119"/>
    </row>
    <row r="18" spans="1:35" x14ac:dyDescent="0.3">
      <c r="A18" s="120" t="s">
        <v>39</v>
      </c>
      <c r="B18" s="121">
        <v>8</v>
      </c>
      <c r="C18" s="122">
        <v>0</v>
      </c>
      <c r="D18" s="122">
        <v>0</v>
      </c>
      <c r="E18" s="122">
        <v>8</v>
      </c>
      <c r="F18" s="123">
        <v>30</v>
      </c>
      <c r="G18" s="26"/>
      <c r="H18" s="91" t="s">
        <v>60</v>
      </c>
      <c r="I18" s="88">
        <v>20</v>
      </c>
      <c r="J18" s="89">
        <v>2.6</v>
      </c>
      <c r="K18" s="89">
        <v>3.42</v>
      </c>
      <c r="L18" s="89">
        <v>0.54</v>
      </c>
      <c r="M18" s="92">
        <v>43.6</v>
      </c>
      <c r="N18" s="52"/>
      <c r="O18" s="68" t="s">
        <v>21</v>
      </c>
      <c r="P18" s="69" t="s">
        <v>27</v>
      </c>
      <c r="Q18" s="69" t="s">
        <v>61</v>
      </c>
      <c r="R18" s="69" t="s">
        <v>29</v>
      </c>
      <c r="S18" s="69" t="s">
        <v>30</v>
      </c>
      <c r="T18" s="70" t="s">
        <v>62</v>
      </c>
      <c r="U18" s="112"/>
      <c r="V18" s="124" t="s">
        <v>63</v>
      </c>
      <c r="W18" s="125">
        <v>40</v>
      </c>
      <c r="X18" s="125">
        <v>12.4</v>
      </c>
      <c r="Y18" s="125">
        <v>4.3600000000000003</v>
      </c>
      <c r="Z18" s="125">
        <v>1.32</v>
      </c>
      <c r="AA18" s="125">
        <v>94</v>
      </c>
      <c r="AC18" s="126" t="s">
        <v>64</v>
      </c>
      <c r="AD18" s="82">
        <v>32</v>
      </c>
      <c r="AE18" s="31">
        <v>0.53333333333333333</v>
      </c>
      <c r="AF18" s="31">
        <v>2.1333333333333333E-2</v>
      </c>
      <c r="AG18" s="31">
        <v>6.4</v>
      </c>
      <c r="AH18" s="83">
        <v>27.52</v>
      </c>
      <c r="AI18" s="90"/>
    </row>
    <row r="19" spans="1:35" x14ac:dyDescent="0.3">
      <c r="A19" s="127" t="s">
        <v>65</v>
      </c>
      <c r="B19" s="128">
        <v>50</v>
      </c>
      <c r="C19" s="129">
        <v>0.25</v>
      </c>
      <c r="D19" s="129">
        <v>0.05</v>
      </c>
      <c r="E19" s="129">
        <v>4.55</v>
      </c>
      <c r="F19" s="130">
        <v>18</v>
      </c>
      <c r="G19" s="26"/>
      <c r="H19" s="91" t="s">
        <v>50</v>
      </c>
      <c r="I19" s="89">
        <v>5</v>
      </c>
      <c r="J19" s="89">
        <v>0</v>
      </c>
      <c r="K19" s="89">
        <v>4</v>
      </c>
      <c r="L19" s="89">
        <v>0</v>
      </c>
      <c r="M19" s="92">
        <v>37.4</v>
      </c>
      <c r="N19" s="52"/>
      <c r="O19" s="131" t="s">
        <v>66</v>
      </c>
      <c r="P19" s="132">
        <v>8</v>
      </c>
      <c r="Q19" s="132">
        <v>0.08</v>
      </c>
      <c r="R19" s="132">
        <v>0.02</v>
      </c>
      <c r="S19" s="132">
        <v>0.76</v>
      </c>
      <c r="T19" s="133">
        <v>3.28</v>
      </c>
      <c r="U19" s="112"/>
      <c r="V19" s="81" t="s">
        <v>67</v>
      </c>
      <c r="W19" s="31">
        <v>50</v>
      </c>
      <c r="X19" s="31">
        <v>0.17</v>
      </c>
      <c r="Y19" s="31">
        <v>0.3</v>
      </c>
      <c r="Z19" s="31">
        <v>5.7</v>
      </c>
      <c r="AA19" s="83">
        <v>26.67</v>
      </c>
      <c r="AC19" s="126" t="s">
        <v>66</v>
      </c>
      <c r="AD19" s="82">
        <v>7</v>
      </c>
      <c r="AE19" s="31">
        <v>6.1250000000000006E-2</v>
      </c>
      <c r="AF19" s="31">
        <v>1.4E-2</v>
      </c>
      <c r="AG19" s="31">
        <v>0.67375000000000007</v>
      </c>
      <c r="AH19" s="83">
        <v>2.8699999999999997</v>
      </c>
      <c r="AI19" s="134"/>
    </row>
    <row r="20" spans="1:35" x14ac:dyDescent="0.3">
      <c r="A20" s="135" t="s">
        <v>47</v>
      </c>
      <c r="B20" s="103">
        <f t="shared" ref="B20:F20" si="2">SUM(B10:B19)</f>
        <v>255.5</v>
      </c>
      <c r="C20" s="103">
        <f t="shared" si="2"/>
        <v>7.7700000000000005</v>
      </c>
      <c r="D20" s="103">
        <f t="shared" si="2"/>
        <v>6.2399999999999993</v>
      </c>
      <c r="E20" s="103">
        <f t="shared" si="2"/>
        <v>36.57</v>
      </c>
      <c r="F20" s="103">
        <f t="shared" si="2"/>
        <v>233.01999999999998</v>
      </c>
      <c r="G20" s="26"/>
      <c r="H20" s="136" t="s">
        <v>68</v>
      </c>
      <c r="I20" s="137">
        <v>20</v>
      </c>
      <c r="J20" s="138">
        <v>0.14000000000000001</v>
      </c>
      <c r="K20" s="138">
        <v>0.02</v>
      </c>
      <c r="L20" s="138">
        <v>0.72</v>
      </c>
      <c r="M20" s="139">
        <v>3</v>
      </c>
      <c r="N20" s="52"/>
      <c r="O20" s="131" t="s">
        <v>69</v>
      </c>
      <c r="P20" s="132">
        <v>9</v>
      </c>
      <c r="Q20" s="140">
        <v>0.06</v>
      </c>
      <c r="R20" s="140">
        <v>0.03</v>
      </c>
      <c r="S20" s="140">
        <v>0.33</v>
      </c>
      <c r="T20" s="141">
        <v>1.5599999999999998</v>
      </c>
      <c r="U20" s="112"/>
      <c r="V20" s="102" t="s">
        <v>48</v>
      </c>
      <c r="W20" s="103">
        <f t="shared" ref="W20:AA20" si="3">SUM(W10:W19)</f>
        <v>134.86000000000001</v>
      </c>
      <c r="X20" s="103">
        <f t="shared" si="3"/>
        <v>15.26</v>
      </c>
      <c r="Y20" s="103">
        <f t="shared" si="3"/>
        <v>6.91</v>
      </c>
      <c r="Z20" s="103">
        <f t="shared" si="3"/>
        <v>26.87</v>
      </c>
      <c r="AA20" s="103">
        <f t="shared" si="3"/>
        <v>232.34999999999997</v>
      </c>
      <c r="AC20" s="126" t="s">
        <v>70</v>
      </c>
      <c r="AD20" s="82">
        <v>9</v>
      </c>
      <c r="AE20" s="31">
        <v>9.6923076923076945E-2</v>
      </c>
      <c r="AF20" s="31">
        <v>2.0769230769230769E-2</v>
      </c>
      <c r="AG20" s="31">
        <v>9.6923076923076945E-2</v>
      </c>
      <c r="AH20" s="83">
        <v>1.17</v>
      </c>
      <c r="AI20" s="142"/>
    </row>
    <row r="21" spans="1:35" x14ac:dyDescent="0.3">
      <c r="A21" s="143"/>
      <c r="B21" s="18"/>
      <c r="C21" s="18"/>
      <c r="D21" s="18"/>
      <c r="E21" s="18"/>
      <c r="F21" s="18"/>
      <c r="G21" s="26"/>
      <c r="H21" s="136" t="s">
        <v>71</v>
      </c>
      <c r="I21" s="137">
        <v>20</v>
      </c>
      <c r="J21" s="138">
        <v>0.24</v>
      </c>
      <c r="K21" s="138">
        <v>0.04</v>
      </c>
      <c r="L21" s="138">
        <v>0.64</v>
      </c>
      <c r="M21" s="139">
        <v>3.2</v>
      </c>
      <c r="N21" s="52"/>
      <c r="O21" s="131" t="s">
        <v>64</v>
      </c>
      <c r="P21" s="132">
        <v>32</v>
      </c>
      <c r="Q21" s="140">
        <v>0.54153846153846152</v>
      </c>
      <c r="R21" s="140">
        <v>2.4615384615384615E-2</v>
      </c>
      <c r="S21" s="140">
        <v>6.4</v>
      </c>
      <c r="T21" s="141">
        <v>27.52</v>
      </c>
      <c r="U21" s="52"/>
      <c r="V21" s="41"/>
      <c r="W21" s="144"/>
      <c r="X21" s="144"/>
      <c r="Y21" s="144"/>
      <c r="Z21" s="144"/>
      <c r="AA21" s="144"/>
      <c r="AB21" s="52"/>
      <c r="AC21" s="126" t="s">
        <v>54</v>
      </c>
      <c r="AD21" s="82">
        <v>0.05</v>
      </c>
      <c r="AE21" s="31">
        <v>0</v>
      </c>
      <c r="AF21" s="31">
        <v>0</v>
      </c>
      <c r="AG21" s="31">
        <v>0</v>
      </c>
      <c r="AH21" s="83">
        <v>0</v>
      </c>
      <c r="AI21" s="145"/>
    </row>
    <row r="22" spans="1:35" x14ac:dyDescent="0.3">
      <c r="A22" s="588" t="s">
        <v>72</v>
      </c>
      <c r="B22" s="570"/>
      <c r="C22" s="570"/>
      <c r="D22" s="570"/>
      <c r="E22" s="570"/>
      <c r="F22" s="589"/>
      <c r="G22" s="30"/>
      <c r="H22" s="62" t="s">
        <v>73</v>
      </c>
      <c r="I22" s="147">
        <v>15</v>
      </c>
      <c r="J22" s="147">
        <v>1.2</v>
      </c>
      <c r="K22" s="147">
        <v>0.6</v>
      </c>
      <c r="L22" s="147">
        <v>8.4</v>
      </c>
      <c r="M22" s="148">
        <v>43.8</v>
      </c>
      <c r="N22" s="52"/>
      <c r="O22" s="149" t="s">
        <v>74</v>
      </c>
      <c r="P22" s="150">
        <v>0.40000000000000008</v>
      </c>
      <c r="Q22" s="150">
        <v>0</v>
      </c>
      <c r="R22" s="150">
        <v>0</v>
      </c>
      <c r="S22" s="150">
        <v>0.4</v>
      </c>
      <c r="T22" s="150">
        <v>1.5</v>
      </c>
      <c r="U22" s="52"/>
      <c r="V22" s="151" t="s">
        <v>75</v>
      </c>
      <c r="W22" s="2"/>
      <c r="X22" s="2"/>
      <c r="Y22" s="2"/>
      <c r="Z22" s="2"/>
      <c r="AA22" s="2"/>
      <c r="AB22" s="52"/>
      <c r="AC22" s="126" t="s">
        <v>43</v>
      </c>
      <c r="AD22" s="82">
        <v>0.34</v>
      </c>
      <c r="AE22" s="31">
        <v>0</v>
      </c>
      <c r="AF22" s="31">
        <v>0</v>
      </c>
      <c r="AG22" s="31">
        <v>0</v>
      </c>
      <c r="AH22" s="83">
        <v>0</v>
      </c>
      <c r="AI22" s="1"/>
    </row>
    <row r="23" spans="1:35" x14ac:dyDescent="0.3">
      <c r="A23" s="152"/>
      <c r="B23" s="55"/>
      <c r="C23" s="55"/>
      <c r="D23" s="55"/>
      <c r="E23" s="55"/>
      <c r="F23" s="55"/>
      <c r="G23" s="26"/>
      <c r="H23" s="153" t="s">
        <v>48</v>
      </c>
      <c r="I23" s="154">
        <f t="shared" ref="I23:M23" si="4">SUM(I10:I22)</f>
        <v>180.85</v>
      </c>
      <c r="J23" s="154">
        <f t="shared" si="4"/>
        <v>12.71</v>
      </c>
      <c r="K23" s="154">
        <f t="shared" si="4"/>
        <v>16.579999999999998</v>
      </c>
      <c r="L23" s="154">
        <f t="shared" si="4"/>
        <v>14.32</v>
      </c>
      <c r="M23" s="154">
        <f t="shared" si="4"/>
        <v>257.93</v>
      </c>
      <c r="N23" s="52"/>
      <c r="O23" s="149" t="s">
        <v>76</v>
      </c>
      <c r="P23" s="155">
        <v>12</v>
      </c>
      <c r="Q23" s="156">
        <v>0.11</v>
      </c>
      <c r="R23" s="156">
        <v>0.01</v>
      </c>
      <c r="S23" s="156">
        <v>0.52</v>
      </c>
      <c r="T23" s="157">
        <v>2.64</v>
      </c>
      <c r="U23" s="112"/>
      <c r="V23" s="158"/>
      <c r="W23" s="159"/>
      <c r="X23" s="159"/>
      <c r="Y23" s="159"/>
      <c r="Z23" s="159"/>
      <c r="AA23" s="159"/>
      <c r="AB23" s="52"/>
      <c r="AC23" s="126" t="s">
        <v>37</v>
      </c>
      <c r="AD23" s="82">
        <v>80</v>
      </c>
      <c r="AE23" s="31">
        <v>0</v>
      </c>
      <c r="AF23" s="31">
        <v>0</v>
      </c>
      <c r="AG23" s="31">
        <v>0</v>
      </c>
      <c r="AH23" s="83">
        <v>0</v>
      </c>
      <c r="AI23" s="8"/>
    </row>
    <row r="24" spans="1:35" x14ac:dyDescent="0.3">
      <c r="A24" s="65" t="s">
        <v>21</v>
      </c>
      <c r="B24" s="66" t="s">
        <v>27</v>
      </c>
      <c r="C24" s="66" t="s">
        <v>28</v>
      </c>
      <c r="D24" s="66" t="s">
        <v>29</v>
      </c>
      <c r="E24" s="66" t="s">
        <v>30</v>
      </c>
      <c r="F24" s="67" t="s">
        <v>4</v>
      </c>
      <c r="G24" s="26"/>
      <c r="H24" s="160"/>
      <c r="I24" s="145"/>
      <c r="J24" s="145"/>
      <c r="K24" s="145"/>
      <c r="L24" s="145"/>
      <c r="M24" s="145"/>
      <c r="N24" s="52"/>
      <c r="O24" s="73" t="s">
        <v>77</v>
      </c>
      <c r="P24" s="161">
        <v>10</v>
      </c>
      <c r="Q24" s="31">
        <v>5.12</v>
      </c>
      <c r="R24" s="31">
        <v>1.35</v>
      </c>
      <c r="S24" s="31">
        <v>0</v>
      </c>
      <c r="T24" s="83">
        <v>34</v>
      </c>
      <c r="U24" s="112"/>
      <c r="V24" s="162" t="s">
        <v>21</v>
      </c>
      <c r="W24" s="163" t="s">
        <v>27</v>
      </c>
      <c r="X24" s="163" t="s">
        <v>23</v>
      </c>
      <c r="Y24" s="163" t="s">
        <v>24</v>
      </c>
      <c r="Z24" s="163" t="s">
        <v>25</v>
      </c>
      <c r="AA24" s="164" t="s">
        <v>4</v>
      </c>
      <c r="AB24" s="52"/>
      <c r="AC24" s="126" t="s">
        <v>78</v>
      </c>
      <c r="AD24" s="82">
        <v>4</v>
      </c>
      <c r="AE24" s="31">
        <v>0.37</v>
      </c>
      <c r="AF24" s="31">
        <v>0.04</v>
      </c>
      <c r="AG24" s="31">
        <v>2.68</v>
      </c>
      <c r="AH24" s="83">
        <v>13.2</v>
      </c>
      <c r="AI24" s="165"/>
    </row>
    <row r="25" spans="1:35" x14ac:dyDescent="0.3">
      <c r="A25" s="126" t="s">
        <v>79</v>
      </c>
      <c r="B25" s="82">
        <v>20</v>
      </c>
      <c r="C25" s="86">
        <v>3.44</v>
      </c>
      <c r="D25" s="86">
        <v>1.84</v>
      </c>
      <c r="E25" s="31">
        <v>0</v>
      </c>
      <c r="F25" s="86">
        <v>30.6</v>
      </c>
      <c r="G25" s="26"/>
      <c r="H25" s="166" t="s">
        <v>80</v>
      </c>
      <c r="I25" s="167"/>
      <c r="J25" s="167"/>
      <c r="K25" s="167"/>
      <c r="L25" s="167"/>
      <c r="M25" s="167"/>
      <c r="N25" s="52"/>
      <c r="O25" s="131" t="s">
        <v>54</v>
      </c>
      <c r="P25" s="132">
        <v>0.01</v>
      </c>
      <c r="Q25" s="140">
        <v>0</v>
      </c>
      <c r="R25" s="140">
        <v>0</v>
      </c>
      <c r="S25" s="140">
        <v>0</v>
      </c>
      <c r="T25" s="141">
        <v>0</v>
      </c>
      <c r="U25" s="19"/>
      <c r="V25" s="168" t="s">
        <v>37</v>
      </c>
      <c r="W25" s="169">
        <v>43</v>
      </c>
      <c r="X25" s="169">
        <v>0</v>
      </c>
      <c r="Y25" s="169">
        <v>0</v>
      </c>
      <c r="Z25" s="169">
        <v>0</v>
      </c>
      <c r="AA25" s="170">
        <v>0</v>
      </c>
      <c r="AB25" s="52"/>
      <c r="AC25" s="126" t="s">
        <v>81</v>
      </c>
      <c r="AD25" s="82">
        <v>15</v>
      </c>
      <c r="AE25" s="31">
        <v>0.04</v>
      </c>
      <c r="AF25" s="31">
        <v>0.01</v>
      </c>
      <c r="AG25" s="31">
        <v>0.6</v>
      </c>
      <c r="AH25" s="83">
        <v>2.7</v>
      </c>
      <c r="AI25" s="90"/>
    </row>
    <row r="26" spans="1:35" x14ac:dyDescent="0.3">
      <c r="A26" s="126" t="s">
        <v>66</v>
      </c>
      <c r="B26" s="82">
        <v>8</v>
      </c>
      <c r="C26" s="31">
        <v>7.0000000000000007E-2</v>
      </c>
      <c r="D26" s="31">
        <v>0.02</v>
      </c>
      <c r="E26" s="31">
        <v>0.77</v>
      </c>
      <c r="F26" s="83">
        <v>3.28</v>
      </c>
      <c r="G26" s="26"/>
      <c r="H26" s="166" t="s">
        <v>82</v>
      </c>
      <c r="I26" s="167"/>
      <c r="J26" s="167"/>
      <c r="K26" s="167"/>
      <c r="L26" s="167"/>
      <c r="M26" s="167"/>
      <c r="N26" s="52"/>
      <c r="O26" s="131" t="s">
        <v>43</v>
      </c>
      <c r="P26" s="132">
        <v>0.57999999999999996</v>
      </c>
      <c r="Q26" s="140">
        <v>0</v>
      </c>
      <c r="R26" s="140">
        <v>0</v>
      </c>
      <c r="S26" s="140">
        <v>0</v>
      </c>
      <c r="T26" s="141">
        <v>0</v>
      </c>
      <c r="U26" s="19"/>
      <c r="V26" s="168" t="s">
        <v>66</v>
      </c>
      <c r="W26" s="169">
        <v>40</v>
      </c>
      <c r="X26" s="169">
        <v>0.36</v>
      </c>
      <c r="Y26" s="169">
        <v>0.08</v>
      </c>
      <c r="Z26" s="169">
        <v>3.84</v>
      </c>
      <c r="AA26" s="170">
        <v>16.399999999999999</v>
      </c>
      <c r="AB26" s="52"/>
      <c r="AC26" s="171" t="s">
        <v>83</v>
      </c>
      <c r="AD26" s="172">
        <v>10</v>
      </c>
      <c r="AE26" s="173">
        <v>0.26</v>
      </c>
      <c r="AF26" s="173">
        <v>2.5</v>
      </c>
      <c r="AG26" s="173">
        <v>0.27</v>
      </c>
      <c r="AH26" s="174">
        <v>24.62</v>
      </c>
      <c r="AI26" s="84"/>
    </row>
    <row r="27" spans="1:35" x14ac:dyDescent="0.3">
      <c r="A27" s="126" t="s">
        <v>69</v>
      </c>
      <c r="B27" s="82">
        <v>8</v>
      </c>
      <c r="C27" s="31">
        <v>0.06</v>
      </c>
      <c r="D27" s="31">
        <v>0.02</v>
      </c>
      <c r="E27" s="31">
        <v>0.3</v>
      </c>
      <c r="F27" s="83">
        <v>1.41</v>
      </c>
      <c r="G27" s="26"/>
      <c r="H27" s="175" t="s">
        <v>84</v>
      </c>
      <c r="I27" s="176"/>
      <c r="J27" s="176"/>
      <c r="K27" s="176"/>
      <c r="L27" s="176"/>
      <c r="M27" s="176"/>
      <c r="N27" s="52"/>
      <c r="O27" s="131" t="s">
        <v>37</v>
      </c>
      <c r="P27" s="132">
        <v>82</v>
      </c>
      <c r="Q27" s="140">
        <v>0</v>
      </c>
      <c r="R27" s="140">
        <v>0</v>
      </c>
      <c r="S27" s="140">
        <v>0</v>
      </c>
      <c r="T27" s="141">
        <v>0</v>
      </c>
      <c r="U27" s="19"/>
      <c r="V27" s="168" t="s">
        <v>64</v>
      </c>
      <c r="W27" s="169">
        <v>20</v>
      </c>
      <c r="X27" s="169">
        <v>0.34</v>
      </c>
      <c r="Y27" s="169">
        <v>0.02</v>
      </c>
      <c r="Z27" s="169">
        <v>4</v>
      </c>
      <c r="AA27" s="170">
        <v>17.2</v>
      </c>
      <c r="AB27" s="52"/>
      <c r="AC27" s="177" t="s">
        <v>85</v>
      </c>
      <c r="AD27" s="129">
        <v>8</v>
      </c>
      <c r="AE27" s="178">
        <v>0.69</v>
      </c>
      <c r="AF27" s="178">
        <v>0.2</v>
      </c>
      <c r="AG27" s="178">
        <v>4</v>
      </c>
      <c r="AH27" s="179">
        <v>20.56</v>
      </c>
      <c r="AI27" s="84"/>
    </row>
    <row r="28" spans="1:35" x14ac:dyDescent="0.3">
      <c r="A28" s="126" t="s">
        <v>86</v>
      </c>
      <c r="B28" s="82">
        <v>15</v>
      </c>
      <c r="C28" s="31">
        <v>2.46</v>
      </c>
      <c r="D28" s="31">
        <v>0.56000000000000005</v>
      </c>
      <c r="E28" s="31">
        <v>13.98</v>
      </c>
      <c r="F28" s="83">
        <v>71</v>
      </c>
      <c r="G28" s="26"/>
      <c r="H28" s="168" t="s">
        <v>21</v>
      </c>
      <c r="I28" s="180" t="s">
        <v>27</v>
      </c>
      <c r="J28" s="180" t="s">
        <v>23</v>
      </c>
      <c r="K28" s="180" t="s">
        <v>24</v>
      </c>
      <c r="L28" s="180" t="s">
        <v>25</v>
      </c>
      <c r="M28" s="181" t="s">
        <v>4</v>
      </c>
      <c r="N28" s="52"/>
      <c r="O28" s="171" t="s">
        <v>83</v>
      </c>
      <c r="P28" s="172">
        <v>10</v>
      </c>
      <c r="Q28" s="173">
        <v>0.26</v>
      </c>
      <c r="R28" s="173">
        <v>2.5</v>
      </c>
      <c r="S28" s="173">
        <v>0.27</v>
      </c>
      <c r="T28" s="174">
        <v>24.62</v>
      </c>
      <c r="U28" s="19"/>
      <c r="V28" s="168" t="s">
        <v>87</v>
      </c>
      <c r="W28" s="31">
        <v>20</v>
      </c>
      <c r="X28" s="31">
        <v>0.2</v>
      </c>
      <c r="Y28" s="31">
        <v>0.02</v>
      </c>
      <c r="Z28" s="31">
        <v>1.3</v>
      </c>
      <c r="AA28" s="83">
        <v>5.2</v>
      </c>
      <c r="AB28" s="52"/>
      <c r="AC28" s="102" t="s">
        <v>48</v>
      </c>
      <c r="AD28" s="103">
        <f t="shared" ref="AD28:AH28" si="5">SUM(AD17:AD27)</f>
        <v>182.39</v>
      </c>
      <c r="AE28" s="103">
        <f t="shared" si="5"/>
        <v>4.9188397435897429</v>
      </c>
      <c r="AF28" s="103">
        <f t="shared" si="5"/>
        <v>4.2341025641025647</v>
      </c>
      <c r="AG28" s="103">
        <f t="shared" si="5"/>
        <v>14.720673076923077</v>
      </c>
      <c r="AH28" s="103">
        <f t="shared" si="5"/>
        <v>116.95</v>
      </c>
      <c r="AI28" s="90"/>
    </row>
    <row r="29" spans="1:35" x14ac:dyDescent="0.3">
      <c r="A29" s="126" t="s">
        <v>88</v>
      </c>
      <c r="B29" s="82">
        <v>1</v>
      </c>
      <c r="C29" s="31">
        <v>0</v>
      </c>
      <c r="D29" s="31">
        <v>1</v>
      </c>
      <c r="E29" s="31">
        <v>0</v>
      </c>
      <c r="F29" s="83">
        <v>8.84</v>
      </c>
      <c r="G29" s="26"/>
      <c r="H29" s="182" t="s">
        <v>89</v>
      </c>
      <c r="I29" s="183">
        <v>5</v>
      </c>
      <c r="J29" s="82">
        <v>2</v>
      </c>
      <c r="K29" s="82">
        <v>0.03</v>
      </c>
      <c r="L29" s="82">
        <v>3.95</v>
      </c>
      <c r="M29" s="82">
        <v>17.649999999999999</v>
      </c>
      <c r="N29" s="52"/>
      <c r="O29" s="184" t="s">
        <v>90</v>
      </c>
      <c r="P29" s="147">
        <v>22</v>
      </c>
      <c r="Q29" s="129">
        <v>2.0699999999999998</v>
      </c>
      <c r="R29" s="129">
        <v>0.36</v>
      </c>
      <c r="S29" s="129">
        <v>13.2</v>
      </c>
      <c r="T29" s="130">
        <v>68.099999999999994</v>
      </c>
      <c r="U29" s="30"/>
      <c r="V29" s="168" t="s">
        <v>91</v>
      </c>
      <c r="W29" s="169">
        <v>17</v>
      </c>
      <c r="X29" s="82">
        <v>0.51</v>
      </c>
      <c r="Y29" s="82">
        <v>5.92</v>
      </c>
      <c r="Z29" s="82">
        <v>0.75</v>
      </c>
      <c r="AA29" s="82">
        <v>58.65</v>
      </c>
      <c r="AB29" s="52"/>
      <c r="AC29" s="185"/>
      <c r="AD29" s="46"/>
      <c r="AE29" s="46"/>
      <c r="AF29" s="46"/>
      <c r="AG29" s="46"/>
      <c r="AH29" s="46"/>
      <c r="AI29" s="186"/>
    </row>
    <row r="30" spans="1:35" x14ac:dyDescent="0.3">
      <c r="A30" s="126" t="s">
        <v>43</v>
      </c>
      <c r="B30" s="82">
        <v>0.5</v>
      </c>
      <c r="C30" s="31">
        <v>0</v>
      </c>
      <c r="D30" s="31">
        <v>0</v>
      </c>
      <c r="E30" s="31">
        <v>0</v>
      </c>
      <c r="F30" s="83">
        <v>0</v>
      </c>
      <c r="G30" s="26"/>
      <c r="H30" s="182" t="s">
        <v>59</v>
      </c>
      <c r="I30" s="183">
        <v>15</v>
      </c>
      <c r="J30" s="82">
        <v>2.5299999999999998</v>
      </c>
      <c r="K30" s="82">
        <v>1.26</v>
      </c>
      <c r="L30" s="82">
        <v>0</v>
      </c>
      <c r="M30" s="82">
        <v>21.45</v>
      </c>
      <c r="N30" s="26"/>
      <c r="O30" s="102" t="s">
        <v>48</v>
      </c>
      <c r="P30" s="103">
        <f t="shared" ref="P30:T30" si="6">SUM(P19:P29)</f>
        <v>185.99</v>
      </c>
      <c r="Q30" s="103">
        <f t="shared" si="6"/>
        <v>8.241538461538461</v>
      </c>
      <c r="R30" s="103">
        <f t="shared" si="6"/>
        <v>4.2946153846153852</v>
      </c>
      <c r="S30" s="103">
        <f t="shared" si="6"/>
        <v>21.88</v>
      </c>
      <c r="T30" s="103">
        <f t="shared" si="6"/>
        <v>163.22</v>
      </c>
      <c r="U30" s="5"/>
      <c r="V30" s="168" t="s">
        <v>70</v>
      </c>
      <c r="W30" s="169">
        <v>10</v>
      </c>
      <c r="X30" s="169">
        <v>0.11</v>
      </c>
      <c r="Y30" s="169">
        <v>0.02</v>
      </c>
      <c r="Z30" s="169">
        <v>0.11</v>
      </c>
      <c r="AA30" s="170">
        <v>1.3</v>
      </c>
      <c r="AB30" s="52"/>
      <c r="AC30" s="146" t="s">
        <v>92</v>
      </c>
      <c r="AD30" s="48"/>
      <c r="AE30" s="48"/>
      <c r="AF30" s="48"/>
      <c r="AG30" s="48"/>
      <c r="AH30" s="48"/>
      <c r="AI30" s="186"/>
    </row>
    <row r="31" spans="1:35" x14ac:dyDescent="0.3">
      <c r="A31" s="187" t="s">
        <v>37</v>
      </c>
      <c r="B31" s="188">
        <v>100</v>
      </c>
      <c r="C31" s="189">
        <v>0</v>
      </c>
      <c r="D31" s="189">
        <v>0</v>
      </c>
      <c r="E31" s="189">
        <v>0</v>
      </c>
      <c r="F31" s="190">
        <v>0</v>
      </c>
      <c r="G31" s="26"/>
      <c r="H31" s="182" t="s">
        <v>64</v>
      </c>
      <c r="I31" s="183">
        <v>29</v>
      </c>
      <c r="J31" s="82">
        <v>0.49</v>
      </c>
      <c r="K31" s="82">
        <v>0.03</v>
      </c>
      <c r="L31" s="82">
        <v>5.8</v>
      </c>
      <c r="M31" s="82">
        <v>24.94</v>
      </c>
      <c r="N31" s="26"/>
      <c r="O31" s="41"/>
      <c r="P31" s="191"/>
      <c r="Q31" s="191"/>
      <c r="R31" s="191"/>
      <c r="S31" s="191"/>
      <c r="T31" s="191"/>
      <c r="U31" s="5"/>
      <c r="V31" s="168" t="s">
        <v>43</v>
      </c>
      <c r="W31" s="169">
        <v>0.7</v>
      </c>
      <c r="X31" s="169">
        <v>0</v>
      </c>
      <c r="Y31" s="169">
        <v>0</v>
      </c>
      <c r="Z31" s="169">
        <v>0</v>
      </c>
      <c r="AA31" s="170">
        <v>0</v>
      </c>
      <c r="AB31" s="52"/>
      <c r="AC31" s="146" t="s">
        <v>93</v>
      </c>
      <c r="AD31" s="192"/>
      <c r="AE31" s="48"/>
      <c r="AF31" s="48"/>
      <c r="AG31" s="48"/>
      <c r="AH31" s="48"/>
      <c r="AI31" s="186"/>
    </row>
    <row r="32" spans="1:35" x14ac:dyDescent="0.3">
      <c r="A32" s="184" t="s">
        <v>94</v>
      </c>
      <c r="B32" s="178">
        <v>12</v>
      </c>
      <c r="C32" s="129">
        <v>1.43</v>
      </c>
      <c r="D32" s="129">
        <v>1.21</v>
      </c>
      <c r="E32" s="129">
        <v>5.24</v>
      </c>
      <c r="F32" s="130">
        <v>38.880000000000003</v>
      </c>
      <c r="G32" s="26"/>
      <c r="H32" s="193" t="s">
        <v>66</v>
      </c>
      <c r="I32" s="194">
        <v>7</v>
      </c>
      <c r="J32" s="195">
        <v>0.06</v>
      </c>
      <c r="K32" s="195">
        <v>0.01</v>
      </c>
      <c r="L32" s="195">
        <v>0.67</v>
      </c>
      <c r="M32" s="195">
        <v>2.87</v>
      </c>
      <c r="N32" s="26"/>
      <c r="O32" s="151" t="s">
        <v>95</v>
      </c>
      <c r="P32" s="196"/>
      <c r="Q32" s="196"/>
      <c r="R32" s="196"/>
      <c r="S32" s="196"/>
      <c r="T32" s="196"/>
      <c r="U32" s="5"/>
      <c r="V32" s="197" t="s">
        <v>54</v>
      </c>
      <c r="W32" s="198">
        <v>0.02</v>
      </c>
      <c r="X32" s="198">
        <v>0</v>
      </c>
      <c r="Y32" s="198">
        <v>0</v>
      </c>
      <c r="Z32" s="198">
        <v>0</v>
      </c>
      <c r="AA32" s="199">
        <v>0</v>
      </c>
      <c r="AB32" s="52"/>
      <c r="AC32" s="200"/>
      <c r="AD32" s="159"/>
      <c r="AE32" s="159"/>
      <c r="AF32" s="159"/>
      <c r="AG32" s="159"/>
      <c r="AH32" s="159"/>
      <c r="AI32" s="201"/>
    </row>
    <row r="33" spans="1:35" x14ac:dyDescent="0.3">
      <c r="A33" s="65" t="s">
        <v>96</v>
      </c>
      <c r="B33" s="95">
        <v>10</v>
      </c>
      <c r="C33" s="95">
        <v>0.26</v>
      </c>
      <c r="D33" s="95">
        <v>2.5</v>
      </c>
      <c r="E33" s="95">
        <v>0.27</v>
      </c>
      <c r="F33" s="34">
        <v>24.62</v>
      </c>
      <c r="G33" s="26"/>
      <c r="H33" s="182" t="s">
        <v>97</v>
      </c>
      <c r="I33" s="183">
        <v>11</v>
      </c>
      <c r="J33" s="82">
        <v>0.13</v>
      </c>
      <c r="K33" s="82">
        <v>0.02</v>
      </c>
      <c r="L33" s="82">
        <v>0.47</v>
      </c>
      <c r="M33" s="82">
        <v>2.64</v>
      </c>
      <c r="N33" s="52"/>
      <c r="O33" s="151" t="s">
        <v>98</v>
      </c>
      <c r="P33" s="202"/>
      <c r="Q33" s="202"/>
      <c r="R33" s="202"/>
      <c r="S33" s="202"/>
      <c r="T33" s="202"/>
      <c r="U33" s="5"/>
      <c r="V33" s="203" t="s">
        <v>99</v>
      </c>
      <c r="W33" s="128">
        <v>5</v>
      </c>
      <c r="X33" s="128">
        <v>1.22</v>
      </c>
      <c r="Y33" s="128">
        <v>2.4</v>
      </c>
      <c r="Z33" s="128">
        <v>0.14000000000000001</v>
      </c>
      <c r="AA33" s="204">
        <v>29.5</v>
      </c>
      <c r="AB33" s="52"/>
      <c r="AC33" s="81" t="s">
        <v>21</v>
      </c>
      <c r="AD33" s="118" t="s">
        <v>27</v>
      </c>
      <c r="AE33" s="118" t="s">
        <v>28</v>
      </c>
      <c r="AF33" s="118" t="s">
        <v>29</v>
      </c>
      <c r="AG33" s="118" t="s">
        <v>30</v>
      </c>
      <c r="AH33" s="205" t="s">
        <v>4</v>
      </c>
      <c r="AI33" s="206"/>
    </row>
    <row r="34" spans="1:35" x14ac:dyDescent="0.3">
      <c r="A34" s="102" t="s">
        <v>48</v>
      </c>
      <c r="B34" s="103">
        <f t="shared" ref="B34:F34" si="7">SUM(B25:B33)</f>
        <v>174.5</v>
      </c>
      <c r="C34" s="103">
        <f t="shared" si="7"/>
        <v>7.7199999999999989</v>
      </c>
      <c r="D34" s="103">
        <f t="shared" si="7"/>
        <v>7.15</v>
      </c>
      <c r="E34" s="103">
        <f t="shared" si="7"/>
        <v>20.56</v>
      </c>
      <c r="F34" s="103">
        <f t="shared" si="7"/>
        <v>178.63</v>
      </c>
      <c r="G34" s="52"/>
      <c r="H34" s="182" t="s">
        <v>100</v>
      </c>
      <c r="I34" s="183">
        <v>4</v>
      </c>
      <c r="J34" s="82">
        <v>0.17</v>
      </c>
      <c r="K34" s="82">
        <v>0.02</v>
      </c>
      <c r="L34" s="82">
        <v>0.76</v>
      </c>
      <c r="M34" s="82">
        <v>3.28</v>
      </c>
      <c r="N34" s="52"/>
      <c r="O34" s="53" t="s">
        <v>101</v>
      </c>
      <c r="P34" s="207"/>
      <c r="Q34" s="207"/>
      <c r="R34" s="207"/>
      <c r="S34" s="207"/>
      <c r="T34" s="207"/>
      <c r="U34" s="26"/>
      <c r="V34" s="162" t="s">
        <v>102</v>
      </c>
      <c r="W34" s="94">
        <v>10</v>
      </c>
      <c r="X34" s="94">
        <v>0.84</v>
      </c>
      <c r="Y34" s="94">
        <v>0.24</v>
      </c>
      <c r="Z34" s="94">
        <v>5.46</v>
      </c>
      <c r="AA34" s="208">
        <v>27.6</v>
      </c>
      <c r="AB34" s="52"/>
      <c r="AC34" s="209" t="s">
        <v>64</v>
      </c>
      <c r="AD34" s="82">
        <v>100</v>
      </c>
      <c r="AE34" s="82">
        <v>1.7</v>
      </c>
      <c r="AF34" s="82">
        <v>0.1</v>
      </c>
      <c r="AG34" s="82">
        <v>20</v>
      </c>
      <c r="AH34" s="82">
        <v>86</v>
      </c>
      <c r="AI34" s="210"/>
    </row>
    <row r="35" spans="1:35" x14ac:dyDescent="0.3">
      <c r="A35" s="590" t="s">
        <v>103</v>
      </c>
      <c r="B35" s="569"/>
      <c r="C35" s="569"/>
      <c r="D35" s="569"/>
      <c r="E35" s="569"/>
      <c r="F35" s="591"/>
      <c r="G35" s="52"/>
      <c r="H35" s="182" t="s">
        <v>69</v>
      </c>
      <c r="I35" s="183">
        <v>10</v>
      </c>
      <c r="J35" s="82">
        <v>0.08</v>
      </c>
      <c r="K35" s="82">
        <v>0.02</v>
      </c>
      <c r="L35" s="82">
        <v>0.38</v>
      </c>
      <c r="M35" s="82">
        <v>1.76</v>
      </c>
      <c r="N35" s="52"/>
      <c r="O35" s="162" t="s">
        <v>21</v>
      </c>
      <c r="P35" s="211" t="s">
        <v>27</v>
      </c>
      <c r="Q35" s="180" t="s">
        <v>23</v>
      </c>
      <c r="R35" s="180" t="s">
        <v>24</v>
      </c>
      <c r="S35" s="180" t="s">
        <v>25</v>
      </c>
      <c r="T35" s="181" t="s">
        <v>4</v>
      </c>
      <c r="U35" s="26"/>
      <c r="V35" s="212" t="s">
        <v>48</v>
      </c>
      <c r="W35" s="213">
        <f t="shared" ref="W35:AA35" si="8">SUM(W25:W34)</f>
        <v>165.72</v>
      </c>
      <c r="X35" s="213">
        <f t="shared" si="8"/>
        <v>3.58</v>
      </c>
      <c r="Y35" s="213">
        <f t="shared" si="8"/>
        <v>8.6999999999999993</v>
      </c>
      <c r="Z35" s="213">
        <f t="shared" si="8"/>
        <v>15.600000000000001</v>
      </c>
      <c r="AA35" s="213">
        <f t="shared" si="8"/>
        <v>155.85</v>
      </c>
      <c r="AB35" s="112"/>
      <c r="AC35" s="81" t="s">
        <v>104</v>
      </c>
      <c r="AD35" s="82">
        <v>2.4</v>
      </c>
      <c r="AE35" s="82">
        <v>0.03</v>
      </c>
      <c r="AF35" s="82">
        <v>1.95</v>
      </c>
      <c r="AG35" s="82">
        <v>0.02</v>
      </c>
      <c r="AH35" s="214">
        <v>17.45</v>
      </c>
      <c r="AI35" s="215"/>
    </row>
    <row r="36" spans="1:35" x14ac:dyDescent="0.3">
      <c r="A36" s="592"/>
      <c r="B36" s="563"/>
      <c r="C36" s="563"/>
      <c r="D36" s="563"/>
      <c r="E36" s="563"/>
      <c r="F36" s="593"/>
      <c r="G36" s="46"/>
      <c r="H36" s="216" t="s">
        <v>54</v>
      </c>
      <c r="I36" s="183">
        <v>0.01</v>
      </c>
      <c r="J36" s="183">
        <v>0</v>
      </c>
      <c r="K36" s="183">
        <v>0</v>
      </c>
      <c r="L36" s="183">
        <v>0</v>
      </c>
      <c r="M36" s="217">
        <v>0</v>
      </c>
      <c r="N36" s="52"/>
      <c r="O36" s="168" t="s">
        <v>105</v>
      </c>
      <c r="P36" s="169">
        <v>110</v>
      </c>
      <c r="Q36" s="82">
        <v>4.8</v>
      </c>
      <c r="R36" s="82">
        <v>0.48</v>
      </c>
      <c r="S36" s="82">
        <v>28.4</v>
      </c>
      <c r="T36" s="82">
        <v>140</v>
      </c>
      <c r="U36" s="26"/>
      <c r="V36" s="215"/>
      <c r="W36" s="215"/>
      <c r="X36" s="215"/>
      <c r="Y36" s="215"/>
      <c r="Z36" s="215"/>
      <c r="AA36" s="215"/>
      <c r="AB36" s="46"/>
      <c r="AC36" s="65" t="s">
        <v>43</v>
      </c>
      <c r="AD36" s="125">
        <v>0.24</v>
      </c>
      <c r="AE36" s="125">
        <v>0</v>
      </c>
      <c r="AF36" s="125">
        <v>0</v>
      </c>
      <c r="AG36" s="125">
        <v>0</v>
      </c>
      <c r="AH36" s="218">
        <v>0</v>
      </c>
      <c r="AI36" s="219"/>
    </row>
    <row r="37" spans="1:35" x14ac:dyDescent="0.3">
      <c r="A37" s="220"/>
      <c r="B37" s="221"/>
      <c r="C37" s="221"/>
      <c r="D37" s="221"/>
      <c r="E37" s="221"/>
      <c r="F37" s="221"/>
      <c r="G37" s="46"/>
      <c r="H37" s="216" t="s">
        <v>43</v>
      </c>
      <c r="I37" s="183">
        <v>0.4</v>
      </c>
      <c r="J37" s="183">
        <v>0</v>
      </c>
      <c r="K37" s="183">
        <v>0</v>
      </c>
      <c r="L37" s="183">
        <v>0</v>
      </c>
      <c r="M37" s="217">
        <v>0</v>
      </c>
      <c r="N37" s="52"/>
      <c r="O37" s="222" t="s">
        <v>43</v>
      </c>
      <c r="P37" s="94">
        <v>0.4</v>
      </c>
      <c r="Q37" s="94">
        <v>0</v>
      </c>
      <c r="R37" s="94">
        <v>0</v>
      </c>
      <c r="S37" s="94">
        <v>0</v>
      </c>
      <c r="T37" s="208">
        <v>0</v>
      </c>
      <c r="U37" s="26"/>
      <c r="V37" s="47" t="s">
        <v>106</v>
      </c>
      <c r="W37" s="223"/>
      <c r="X37" s="224"/>
      <c r="Y37" s="224"/>
      <c r="Z37" s="224"/>
      <c r="AA37" s="224"/>
      <c r="AB37" s="52"/>
      <c r="AC37" s="81" t="s">
        <v>107</v>
      </c>
      <c r="AD37" s="31">
        <v>7</v>
      </c>
      <c r="AE37" s="31">
        <v>0.08</v>
      </c>
      <c r="AF37" s="31">
        <v>0.01</v>
      </c>
      <c r="AG37" s="31">
        <v>0.65</v>
      </c>
      <c r="AH37" s="83">
        <v>2.8</v>
      </c>
      <c r="AI37" s="219"/>
    </row>
    <row r="38" spans="1:35" x14ac:dyDescent="0.3">
      <c r="A38" s="225" t="s">
        <v>21</v>
      </c>
      <c r="B38" s="226" t="s">
        <v>108</v>
      </c>
      <c r="C38" s="226" t="s">
        <v>23</v>
      </c>
      <c r="D38" s="226" t="s">
        <v>24</v>
      </c>
      <c r="E38" s="226" t="s">
        <v>25</v>
      </c>
      <c r="F38" s="227" t="s">
        <v>4</v>
      </c>
      <c r="G38" s="46"/>
      <c r="H38" s="228" t="s">
        <v>37</v>
      </c>
      <c r="I38" s="229">
        <v>70</v>
      </c>
      <c r="J38" s="229">
        <v>0</v>
      </c>
      <c r="K38" s="229">
        <v>0</v>
      </c>
      <c r="L38" s="229">
        <v>0</v>
      </c>
      <c r="M38" s="230">
        <v>0</v>
      </c>
      <c r="N38" s="52"/>
      <c r="O38" s="62" t="s">
        <v>63</v>
      </c>
      <c r="P38" s="231">
        <v>15</v>
      </c>
      <c r="Q38" s="231">
        <v>4.6500000000000004</v>
      </c>
      <c r="R38" s="231">
        <v>1.63</v>
      </c>
      <c r="S38" s="231">
        <v>0.49</v>
      </c>
      <c r="T38" s="232">
        <v>32.25</v>
      </c>
      <c r="U38" s="26"/>
      <c r="V38" s="47" t="s">
        <v>109</v>
      </c>
      <c r="W38" s="223"/>
      <c r="X38" s="224"/>
      <c r="Y38" s="224"/>
      <c r="Z38" s="224"/>
      <c r="AA38" s="224"/>
      <c r="AB38" s="52"/>
      <c r="AC38" s="233" t="s">
        <v>37</v>
      </c>
      <c r="AD38" s="31">
        <v>5</v>
      </c>
      <c r="AE38" s="31">
        <v>0</v>
      </c>
      <c r="AF38" s="31">
        <v>0</v>
      </c>
      <c r="AG38" s="31">
        <v>0</v>
      </c>
      <c r="AH38" s="83">
        <v>0</v>
      </c>
      <c r="AI38" s="219"/>
    </row>
    <row r="39" spans="1:35" x14ac:dyDescent="0.3">
      <c r="A39" s="71" t="s">
        <v>110</v>
      </c>
      <c r="B39" s="72">
        <v>80</v>
      </c>
      <c r="C39" s="79">
        <v>3.96</v>
      </c>
      <c r="D39" s="79">
        <v>1.02</v>
      </c>
      <c r="E39" s="79">
        <v>21.45</v>
      </c>
      <c r="F39" s="80">
        <v>102.9</v>
      </c>
      <c r="G39" s="52"/>
      <c r="H39" s="62" t="s">
        <v>111</v>
      </c>
      <c r="I39" s="178">
        <v>13</v>
      </c>
      <c r="J39" s="129">
        <v>1.417</v>
      </c>
      <c r="K39" s="129">
        <v>1.3</v>
      </c>
      <c r="L39" s="129">
        <v>6.37</v>
      </c>
      <c r="M39" s="130">
        <v>42.9</v>
      </c>
      <c r="N39" s="52"/>
      <c r="O39" s="85" t="s">
        <v>37</v>
      </c>
      <c r="P39" s="234">
        <v>5</v>
      </c>
      <c r="Q39" s="234">
        <v>0</v>
      </c>
      <c r="R39" s="234">
        <v>0</v>
      </c>
      <c r="S39" s="234">
        <v>0</v>
      </c>
      <c r="T39" s="235">
        <v>0</v>
      </c>
      <c r="U39" s="26"/>
      <c r="V39" s="200"/>
      <c r="W39" s="236"/>
      <c r="X39" s="236"/>
      <c r="Y39" s="236"/>
      <c r="Z39" s="236"/>
      <c r="AA39" s="237"/>
      <c r="AB39" s="52"/>
      <c r="AC39" s="126" t="s">
        <v>91</v>
      </c>
      <c r="AD39" s="31">
        <v>8</v>
      </c>
      <c r="AE39" s="31">
        <v>0.24</v>
      </c>
      <c r="AF39" s="31">
        <v>2.8</v>
      </c>
      <c r="AG39" s="31">
        <v>0.35</v>
      </c>
      <c r="AH39" s="83">
        <v>27.6</v>
      </c>
      <c r="AI39" s="238"/>
    </row>
    <row r="40" spans="1:35" x14ac:dyDescent="0.3">
      <c r="A40" s="108" t="s">
        <v>43</v>
      </c>
      <c r="B40" s="95">
        <v>0.3</v>
      </c>
      <c r="C40" s="95">
        <v>0</v>
      </c>
      <c r="D40" s="95">
        <v>0</v>
      </c>
      <c r="E40" s="95">
        <v>0</v>
      </c>
      <c r="F40" s="34">
        <v>0</v>
      </c>
      <c r="G40" s="52"/>
      <c r="H40" s="239" t="s">
        <v>112</v>
      </c>
      <c r="I40" s="128">
        <v>10</v>
      </c>
      <c r="J40" s="128">
        <v>0.26</v>
      </c>
      <c r="K40" s="128">
        <v>2.5</v>
      </c>
      <c r="L40" s="128">
        <v>0.27</v>
      </c>
      <c r="M40" s="204">
        <v>24.62</v>
      </c>
      <c r="N40" s="52"/>
      <c r="O40" s="240" t="s">
        <v>113</v>
      </c>
      <c r="P40" s="198">
        <v>75</v>
      </c>
      <c r="Q40" s="241">
        <v>12.6</v>
      </c>
      <c r="R40" s="241">
        <v>21.9</v>
      </c>
      <c r="S40" s="241">
        <v>0.3</v>
      </c>
      <c r="T40" s="241">
        <v>249</v>
      </c>
      <c r="U40" s="26"/>
      <c r="V40" s="62" t="s">
        <v>21</v>
      </c>
      <c r="W40" s="63" t="s">
        <v>26</v>
      </c>
      <c r="X40" s="63" t="s">
        <v>23</v>
      </c>
      <c r="Y40" s="63" t="s">
        <v>24</v>
      </c>
      <c r="Z40" s="63" t="s">
        <v>25</v>
      </c>
      <c r="AA40" s="64" t="s">
        <v>4</v>
      </c>
      <c r="AB40" s="52"/>
      <c r="AC40" s="126" t="s">
        <v>43</v>
      </c>
      <c r="AD40" s="31">
        <v>0.1</v>
      </c>
      <c r="AE40" s="31">
        <v>0</v>
      </c>
      <c r="AF40" s="31">
        <v>0</v>
      </c>
      <c r="AG40" s="31">
        <v>0</v>
      </c>
      <c r="AH40" s="83">
        <v>0</v>
      </c>
      <c r="AI40" s="206"/>
    </row>
    <row r="41" spans="1:35" x14ac:dyDescent="0.3">
      <c r="A41" s="85" t="s">
        <v>114</v>
      </c>
      <c r="B41" s="31">
        <v>30</v>
      </c>
      <c r="C41" s="242">
        <v>5.07</v>
      </c>
      <c r="D41" s="242">
        <v>2.52</v>
      </c>
      <c r="E41" s="31">
        <v>0</v>
      </c>
      <c r="F41" s="242">
        <v>42.9</v>
      </c>
      <c r="G41" s="52"/>
      <c r="H41" s="243" t="s">
        <v>48</v>
      </c>
      <c r="I41" s="213">
        <f t="shared" ref="I41:M41" si="9">SUM(I29:I40)</f>
        <v>174.41000000000003</v>
      </c>
      <c r="J41" s="213">
        <f t="shared" si="9"/>
        <v>7.1369999999999987</v>
      </c>
      <c r="K41" s="213">
        <f t="shared" si="9"/>
        <v>5.19</v>
      </c>
      <c r="L41" s="213">
        <f t="shared" si="9"/>
        <v>18.670000000000002</v>
      </c>
      <c r="M41" s="213">
        <f t="shared" si="9"/>
        <v>142.11000000000001</v>
      </c>
      <c r="N41" s="52"/>
      <c r="O41" s="71" t="s">
        <v>58</v>
      </c>
      <c r="P41" s="244">
        <v>16</v>
      </c>
      <c r="Q41" s="244">
        <v>0.19</v>
      </c>
      <c r="R41" s="244">
        <v>0</v>
      </c>
      <c r="S41" s="244">
        <v>2.88</v>
      </c>
      <c r="T41" s="245">
        <v>12.8</v>
      </c>
      <c r="U41" s="26"/>
      <c r="V41" s="246" t="s">
        <v>115</v>
      </c>
      <c r="W41" s="247">
        <v>80</v>
      </c>
      <c r="X41" s="86">
        <v>2.16</v>
      </c>
      <c r="Y41" s="86">
        <v>0.24</v>
      </c>
      <c r="Z41" s="86">
        <v>22.56</v>
      </c>
      <c r="AA41" s="86">
        <v>104</v>
      </c>
      <c r="AB41" s="52"/>
      <c r="AC41" s="126" t="s">
        <v>116</v>
      </c>
      <c r="AD41" s="31">
        <v>0.1</v>
      </c>
      <c r="AE41" s="31">
        <v>0</v>
      </c>
      <c r="AF41" s="31">
        <v>0</v>
      </c>
      <c r="AG41" s="31">
        <v>0</v>
      </c>
      <c r="AH41" s="83">
        <v>0</v>
      </c>
      <c r="AI41" s="219"/>
    </row>
    <row r="42" spans="1:35" x14ac:dyDescent="0.3">
      <c r="A42" s="85" t="s">
        <v>117</v>
      </c>
      <c r="B42" s="31">
        <v>30</v>
      </c>
      <c r="C42" s="86">
        <v>5.67</v>
      </c>
      <c r="D42" s="86">
        <v>4.0199999999999996</v>
      </c>
      <c r="E42" s="86">
        <v>0</v>
      </c>
      <c r="F42" s="86">
        <v>58.5</v>
      </c>
      <c r="G42" s="52"/>
      <c r="H42" s="248"/>
      <c r="I42" s="249"/>
      <c r="J42" s="249"/>
      <c r="K42" s="249"/>
      <c r="L42" s="249"/>
      <c r="M42" s="249"/>
      <c r="N42" s="52"/>
      <c r="O42" s="91" t="s">
        <v>97</v>
      </c>
      <c r="P42" s="250">
        <v>4</v>
      </c>
      <c r="Q42" s="250">
        <v>0.05</v>
      </c>
      <c r="R42" s="250">
        <v>0.01</v>
      </c>
      <c r="S42" s="250">
        <v>0.17</v>
      </c>
      <c r="T42" s="251">
        <v>0.96</v>
      </c>
      <c r="U42" s="26"/>
      <c r="V42" s="85" t="s">
        <v>42</v>
      </c>
      <c r="W42" s="31">
        <v>0.05</v>
      </c>
      <c r="X42" s="31">
        <v>0</v>
      </c>
      <c r="Y42" s="86">
        <v>0.05</v>
      </c>
      <c r="Z42" s="31">
        <v>0</v>
      </c>
      <c r="AA42" s="87">
        <v>0.442</v>
      </c>
      <c r="AB42" s="52"/>
      <c r="AC42" s="193" t="s">
        <v>34</v>
      </c>
      <c r="AD42" s="250">
        <v>0.5</v>
      </c>
      <c r="AE42" s="247">
        <v>0.05</v>
      </c>
      <c r="AF42" s="247">
        <v>0</v>
      </c>
      <c r="AG42" s="247">
        <v>0.38</v>
      </c>
      <c r="AH42" s="252">
        <v>1.83</v>
      </c>
      <c r="AI42" s="219"/>
    </row>
    <row r="43" spans="1:35" x14ac:dyDescent="0.3">
      <c r="A43" s="126" t="s">
        <v>66</v>
      </c>
      <c r="B43" s="82">
        <v>8</v>
      </c>
      <c r="C43" s="31">
        <v>7.0000000000000007E-2</v>
      </c>
      <c r="D43" s="31">
        <v>0.02</v>
      </c>
      <c r="E43" s="31">
        <v>0.77</v>
      </c>
      <c r="F43" s="83">
        <v>3.28</v>
      </c>
      <c r="G43" s="52"/>
      <c r="H43" s="253" t="s">
        <v>118</v>
      </c>
      <c r="I43" s="254"/>
      <c r="J43" s="254"/>
      <c r="K43" s="254"/>
      <c r="L43" s="255"/>
      <c r="M43" s="255"/>
      <c r="N43" s="52"/>
      <c r="O43" s="256" t="s">
        <v>116</v>
      </c>
      <c r="P43" s="247">
        <v>0.01</v>
      </c>
      <c r="Q43" s="250">
        <v>0</v>
      </c>
      <c r="R43" s="250">
        <v>0</v>
      </c>
      <c r="S43" s="250">
        <v>0</v>
      </c>
      <c r="T43" s="251">
        <v>0</v>
      </c>
      <c r="U43" s="26"/>
      <c r="V43" s="108" t="s">
        <v>43</v>
      </c>
      <c r="W43" s="95">
        <v>0.2</v>
      </c>
      <c r="X43" s="95">
        <v>0</v>
      </c>
      <c r="Y43" s="95">
        <v>0</v>
      </c>
      <c r="Z43" s="95">
        <v>0</v>
      </c>
      <c r="AA43" s="34">
        <v>0</v>
      </c>
      <c r="AB43" s="52"/>
      <c r="AC43" s="257" t="s">
        <v>37</v>
      </c>
      <c r="AD43" s="258">
        <v>1</v>
      </c>
      <c r="AE43" s="259">
        <v>0</v>
      </c>
      <c r="AF43" s="259">
        <v>0</v>
      </c>
      <c r="AG43" s="259">
        <v>0</v>
      </c>
      <c r="AH43" s="260">
        <v>0</v>
      </c>
      <c r="AI43" s="219"/>
    </row>
    <row r="44" spans="1:35" x14ac:dyDescent="0.3">
      <c r="A44" s="85" t="s">
        <v>91</v>
      </c>
      <c r="B44" s="31">
        <v>12</v>
      </c>
      <c r="C44" s="31">
        <v>0.36</v>
      </c>
      <c r="D44" s="31">
        <v>4.2</v>
      </c>
      <c r="E44" s="31">
        <v>0.52</v>
      </c>
      <c r="F44" s="83">
        <v>41.4</v>
      </c>
      <c r="G44" s="52"/>
      <c r="H44" s="253" t="s">
        <v>119</v>
      </c>
      <c r="I44" s="261"/>
      <c r="J44" s="262"/>
      <c r="K44" s="262"/>
      <c r="L44" s="263"/>
      <c r="M44" s="263"/>
      <c r="N44" s="52"/>
      <c r="O44" s="256" t="s">
        <v>43</v>
      </c>
      <c r="P44" s="247">
        <v>0.02</v>
      </c>
      <c r="Q44" s="247">
        <v>0.11</v>
      </c>
      <c r="R44" s="247">
        <v>0.01</v>
      </c>
      <c r="S44" s="247">
        <v>0.11</v>
      </c>
      <c r="T44" s="252">
        <v>0.77</v>
      </c>
      <c r="U44" s="26"/>
      <c r="V44" s="264" t="s">
        <v>37</v>
      </c>
      <c r="W44" s="265">
        <f>1</f>
        <v>1</v>
      </c>
      <c r="X44" s="265">
        <v>0</v>
      </c>
      <c r="Y44" s="265">
        <v>0</v>
      </c>
      <c r="Z44" s="265">
        <v>0</v>
      </c>
      <c r="AA44" s="265">
        <v>0</v>
      </c>
      <c r="AB44" s="52"/>
      <c r="AC44" s="266" t="s">
        <v>37</v>
      </c>
      <c r="AD44" s="189">
        <v>4</v>
      </c>
      <c r="AE44" s="189">
        <v>0</v>
      </c>
      <c r="AF44" s="189">
        <v>0</v>
      </c>
      <c r="AG44" s="189">
        <v>0</v>
      </c>
      <c r="AH44" s="190">
        <v>0</v>
      </c>
      <c r="AI44" s="206"/>
    </row>
    <row r="45" spans="1:35" x14ac:dyDescent="0.3">
      <c r="A45" s="85" t="s">
        <v>43</v>
      </c>
      <c r="B45" s="31">
        <v>0.4</v>
      </c>
      <c r="C45" s="31">
        <v>0</v>
      </c>
      <c r="D45" s="31">
        <v>0</v>
      </c>
      <c r="E45" s="31">
        <v>0</v>
      </c>
      <c r="F45" s="83">
        <v>0</v>
      </c>
      <c r="G45" s="52"/>
      <c r="H45" s="267" t="s">
        <v>120</v>
      </c>
      <c r="I45" s="268"/>
      <c r="J45" s="268"/>
      <c r="K45" s="268"/>
      <c r="L45" s="268"/>
      <c r="M45" s="268"/>
      <c r="N45" s="52"/>
      <c r="O45" s="269" t="s">
        <v>121</v>
      </c>
      <c r="P45" s="259">
        <v>0.1</v>
      </c>
      <c r="Q45" s="259">
        <v>0</v>
      </c>
      <c r="R45" s="259">
        <v>0</v>
      </c>
      <c r="S45" s="259">
        <v>0.03</v>
      </c>
      <c r="T45" s="260">
        <v>0.15</v>
      </c>
      <c r="U45" s="26"/>
      <c r="V45" s="270" t="s">
        <v>59</v>
      </c>
      <c r="W45" s="271">
        <v>40</v>
      </c>
      <c r="X45" s="272">
        <v>6.76</v>
      </c>
      <c r="Y45" s="272">
        <v>3.36</v>
      </c>
      <c r="Z45" s="272">
        <v>0</v>
      </c>
      <c r="AA45" s="272">
        <v>57.2</v>
      </c>
      <c r="AB45" s="112"/>
      <c r="AC45" s="273" t="s">
        <v>122</v>
      </c>
      <c r="AD45" s="274">
        <v>130</v>
      </c>
      <c r="AE45" s="275">
        <v>23.79</v>
      </c>
      <c r="AF45" s="275">
        <v>6.76</v>
      </c>
      <c r="AG45" s="275">
        <v>0</v>
      </c>
      <c r="AH45" s="275">
        <v>156</v>
      </c>
      <c r="AI45" s="206"/>
    </row>
    <row r="46" spans="1:35" x14ac:dyDescent="0.3">
      <c r="A46" s="85" t="s">
        <v>116</v>
      </c>
      <c r="B46" s="31">
        <v>0.02</v>
      </c>
      <c r="C46" s="31">
        <v>0</v>
      </c>
      <c r="D46" s="31">
        <v>0</v>
      </c>
      <c r="E46" s="31">
        <v>0</v>
      </c>
      <c r="F46" s="83">
        <v>0</v>
      </c>
      <c r="G46" s="52"/>
      <c r="H46" s="108" t="s">
        <v>21</v>
      </c>
      <c r="I46" s="276" t="s">
        <v>26</v>
      </c>
      <c r="J46" s="276" t="s">
        <v>23</v>
      </c>
      <c r="K46" s="276" t="s">
        <v>24</v>
      </c>
      <c r="L46" s="276" t="s">
        <v>25</v>
      </c>
      <c r="M46" s="277" t="s">
        <v>4</v>
      </c>
      <c r="N46" s="52"/>
      <c r="O46" s="264" t="s">
        <v>71</v>
      </c>
      <c r="P46" s="137">
        <v>20</v>
      </c>
      <c r="Q46" s="138">
        <v>0.23999999999999996</v>
      </c>
      <c r="R46" s="138">
        <v>0.04</v>
      </c>
      <c r="S46" s="138">
        <v>0.64</v>
      </c>
      <c r="T46" s="139">
        <v>3.2</v>
      </c>
      <c r="U46" s="26"/>
      <c r="V46" s="278" t="s">
        <v>66</v>
      </c>
      <c r="W46" s="150">
        <v>10</v>
      </c>
      <c r="X46" s="279">
        <v>0.09</v>
      </c>
      <c r="Y46" s="279">
        <v>0.02</v>
      </c>
      <c r="Z46" s="279">
        <v>0.96</v>
      </c>
      <c r="AA46" s="280">
        <v>4.0999999999999996</v>
      </c>
      <c r="AB46" s="52"/>
      <c r="AC46" s="270" t="s">
        <v>44</v>
      </c>
      <c r="AD46" s="271">
        <v>7</v>
      </c>
      <c r="AE46" s="271">
        <v>0.13</v>
      </c>
      <c r="AF46" s="115">
        <v>4.6900000000000004</v>
      </c>
      <c r="AG46" s="115">
        <v>0.18</v>
      </c>
      <c r="AH46" s="281">
        <v>43.47</v>
      </c>
      <c r="AI46" s="282"/>
    </row>
    <row r="47" spans="1:35" x14ac:dyDescent="0.3">
      <c r="A47" s="85" t="s">
        <v>37</v>
      </c>
      <c r="B47" s="31">
        <v>1.5</v>
      </c>
      <c r="C47" s="31">
        <v>0</v>
      </c>
      <c r="D47" s="31">
        <v>0</v>
      </c>
      <c r="E47" s="31">
        <v>0</v>
      </c>
      <c r="F47" s="83">
        <v>0</v>
      </c>
      <c r="G47" s="52"/>
      <c r="H47" s="68" t="s">
        <v>89</v>
      </c>
      <c r="I47" s="72">
        <v>80</v>
      </c>
      <c r="J47" s="265">
        <v>2.16</v>
      </c>
      <c r="K47" s="265">
        <v>0.24</v>
      </c>
      <c r="L47" s="265">
        <v>22.56</v>
      </c>
      <c r="M47" s="283">
        <v>104</v>
      </c>
      <c r="N47" s="52"/>
      <c r="O47" s="91" t="s">
        <v>68</v>
      </c>
      <c r="P47" s="89">
        <v>20</v>
      </c>
      <c r="Q47" s="250">
        <v>0.14000000000000001</v>
      </c>
      <c r="R47" s="250">
        <v>0.02</v>
      </c>
      <c r="S47" s="250">
        <v>0.72</v>
      </c>
      <c r="T47" s="250">
        <v>3</v>
      </c>
      <c r="U47" s="26"/>
      <c r="V47" s="284" t="s">
        <v>70</v>
      </c>
      <c r="W47" s="271">
        <v>10</v>
      </c>
      <c r="X47" s="272">
        <v>0.11</v>
      </c>
      <c r="Y47" s="272">
        <v>0.02</v>
      </c>
      <c r="Z47" s="272">
        <v>0.11</v>
      </c>
      <c r="AA47" s="272">
        <v>1.3</v>
      </c>
      <c r="AB47" s="52"/>
      <c r="AC47" s="81" t="s">
        <v>43</v>
      </c>
      <c r="AD47" s="31">
        <v>0.17</v>
      </c>
      <c r="AE47" s="285">
        <v>0</v>
      </c>
      <c r="AF47" s="137">
        <v>0</v>
      </c>
      <c r="AG47" s="137">
        <v>0</v>
      </c>
      <c r="AH47" s="286">
        <v>0</v>
      </c>
      <c r="AI47" s="282"/>
    </row>
    <row r="48" spans="1:35" x14ac:dyDescent="0.3">
      <c r="A48" s="225" t="s">
        <v>34</v>
      </c>
      <c r="B48" s="189">
        <v>3</v>
      </c>
      <c r="C48" s="189">
        <v>0.31</v>
      </c>
      <c r="D48" s="189">
        <v>0.03</v>
      </c>
      <c r="E48" s="189">
        <v>2.29</v>
      </c>
      <c r="F48" s="190">
        <v>10.92</v>
      </c>
      <c r="G48" s="52"/>
      <c r="H48" s="85" t="s">
        <v>42</v>
      </c>
      <c r="I48" s="31">
        <v>0.05</v>
      </c>
      <c r="J48" s="31">
        <v>0</v>
      </c>
      <c r="K48" s="86">
        <v>0.05</v>
      </c>
      <c r="L48" s="31">
        <v>0</v>
      </c>
      <c r="M48" s="87">
        <v>0.442</v>
      </c>
      <c r="N48" s="52"/>
      <c r="O48" s="91" t="s">
        <v>116</v>
      </c>
      <c r="P48" s="89">
        <v>0</v>
      </c>
      <c r="Q48" s="250">
        <v>0</v>
      </c>
      <c r="R48" s="250">
        <v>0</v>
      </c>
      <c r="S48" s="250">
        <v>0</v>
      </c>
      <c r="T48" s="251">
        <v>0</v>
      </c>
      <c r="U48" s="26"/>
      <c r="V48" s="270" t="s">
        <v>123</v>
      </c>
      <c r="W48" s="271">
        <v>10</v>
      </c>
      <c r="X48" s="272">
        <v>0.1</v>
      </c>
      <c r="Y48" s="272">
        <v>0.03</v>
      </c>
      <c r="Z48" s="272">
        <v>0.6</v>
      </c>
      <c r="AA48" s="272">
        <v>3.1</v>
      </c>
      <c r="AB48" s="52"/>
      <c r="AC48" s="81" t="s">
        <v>54</v>
      </c>
      <c r="AD48" s="31">
        <v>0.02</v>
      </c>
      <c r="AE48" s="285">
        <v>0</v>
      </c>
      <c r="AF48" s="137">
        <v>0</v>
      </c>
      <c r="AG48" s="137">
        <v>0</v>
      </c>
      <c r="AH48" s="286">
        <v>0</v>
      </c>
      <c r="AI48" s="282"/>
    </row>
    <row r="49" spans="1:35" x14ac:dyDescent="0.3">
      <c r="A49" s="287" t="s">
        <v>124</v>
      </c>
      <c r="B49" s="288">
        <v>40</v>
      </c>
      <c r="C49" s="289">
        <v>0.39</v>
      </c>
      <c r="D49" s="289">
        <v>0.13</v>
      </c>
      <c r="E49" s="289">
        <v>1.17</v>
      </c>
      <c r="F49" s="290">
        <v>8</v>
      </c>
      <c r="G49" s="52"/>
      <c r="H49" s="85" t="s">
        <v>125</v>
      </c>
      <c r="I49" s="31">
        <v>0.03</v>
      </c>
      <c r="J49" s="31">
        <v>0</v>
      </c>
      <c r="K49" s="31">
        <v>0</v>
      </c>
      <c r="L49" s="31">
        <v>0</v>
      </c>
      <c r="M49" s="83">
        <v>0</v>
      </c>
      <c r="N49" s="52"/>
      <c r="O49" s="291" t="s">
        <v>43</v>
      </c>
      <c r="P49" s="258">
        <v>0</v>
      </c>
      <c r="Q49" s="258">
        <v>0</v>
      </c>
      <c r="R49" s="258">
        <v>0</v>
      </c>
      <c r="S49" s="258">
        <v>0</v>
      </c>
      <c r="T49" s="292">
        <v>0</v>
      </c>
      <c r="U49" s="26"/>
      <c r="V49" s="270" t="s">
        <v>126</v>
      </c>
      <c r="W49" s="271">
        <v>10</v>
      </c>
      <c r="X49" s="272">
        <v>0.12</v>
      </c>
      <c r="Y49" s="272">
        <v>0.02</v>
      </c>
      <c r="Z49" s="272">
        <v>0.33</v>
      </c>
      <c r="AA49" s="272">
        <v>1.6</v>
      </c>
      <c r="AB49" s="52"/>
      <c r="AC49" s="293" t="s">
        <v>127</v>
      </c>
      <c r="AD49" s="294">
        <v>3</v>
      </c>
      <c r="AE49" s="122">
        <v>0</v>
      </c>
      <c r="AF49" s="122">
        <v>3</v>
      </c>
      <c r="AG49" s="122">
        <v>0</v>
      </c>
      <c r="AH49" s="122">
        <v>26.52</v>
      </c>
      <c r="AI49" s="282"/>
    </row>
    <row r="50" spans="1:35" x14ac:dyDescent="0.3">
      <c r="A50" s="91" t="s">
        <v>88</v>
      </c>
      <c r="B50" s="89">
        <v>2</v>
      </c>
      <c r="C50" s="89">
        <v>0</v>
      </c>
      <c r="D50" s="89">
        <v>2</v>
      </c>
      <c r="E50" s="89">
        <v>0</v>
      </c>
      <c r="F50" s="87">
        <v>17.68</v>
      </c>
      <c r="G50" s="52"/>
      <c r="H50" s="108" t="s">
        <v>43</v>
      </c>
      <c r="I50" s="95">
        <v>0.4</v>
      </c>
      <c r="J50" s="95">
        <v>0</v>
      </c>
      <c r="K50" s="95">
        <v>0</v>
      </c>
      <c r="L50" s="95">
        <v>0</v>
      </c>
      <c r="M50" s="34">
        <v>0</v>
      </c>
      <c r="N50" s="52"/>
      <c r="O50" s="212" t="s">
        <v>48</v>
      </c>
      <c r="P50" s="295">
        <f t="shared" ref="P50:T50" si="10">SUM(P36:P49)</f>
        <v>265.52999999999997</v>
      </c>
      <c r="Q50" s="295">
        <f t="shared" si="10"/>
        <v>22.779999999999998</v>
      </c>
      <c r="R50" s="295">
        <f t="shared" si="10"/>
        <v>24.09</v>
      </c>
      <c r="S50" s="295">
        <f t="shared" si="10"/>
        <v>33.74</v>
      </c>
      <c r="T50" s="295">
        <f t="shared" si="10"/>
        <v>442.12999999999994</v>
      </c>
      <c r="U50" s="26"/>
      <c r="V50" s="81" t="s">
        <v>43</v>
      </c>
      <c r="W50" s="31">
        <v>0.2</v>
      </c>
      <c r="X50" s="31">
        <v>0</v>
      </c>
      <c r="Y50" s="82">
        <v>5</v>
      </c>
      <c r="Z50" s="31">
        <v>0</v>
      </c>
      <c r="AA50" s="31">
        <v>0</v>
      </c>
      <c r="AB50" s="52"/>
      <c r="AC50" s="296" t="s">
        <v>66</v>
      </c>
      <c r="AD50" s="31">
        <v>13.5</v>
      </c>
      <c r="AE50" s="31">
        <v>0.13500000000000001</v>
      </c>
      <c r="AF50" s="31">
        <v>0.03</v>
      </c>
      <c r="AG50" s="31">
        <v>1.4399999999999997</v>
      </c>
      <c r="AH50" s="83">
        <v>6.15</v>
      </c>
      <c r="AI50" s="282"/>
    </row>
    <row r="51" spans="1:35" x14ac:dyDescent="0.3">
      <c r="A51" s="85" t="s">
        <v>43</v>
      </c>
      <c r="B51" s="31">
        <v>7.0000000000000007E-2</v>
      </c>
      <c r="C51" s="31">
        <v>0</v>
      </c>
      <c r="D51" s="31">
        <v>0</v>
      </c>
      <c r="E51" s="31">
        <v>0</v>
      </c>
      <c r="F51" s="83">
        <v>0</v>
      </c>
      <c r="G51" s="52"/>
      <c r="H51" s="85" t="s">
        <v>128</v>
      </c>
      <c r="I51" s="31">
        <v>100</v>
      </c>
      <c r="J51" s="31">
        <v>17.600000000000001</v>
      </c>
      <c r="K51" s="31">
        <v>1.57</v>
      </c>
      <c r="L51" s="31">
        <v>0</v>
      </c>
      <c r="M51" s="31">
        <v>85.64</v>
      </c>
      <c r="N51" s="52"/>
      <c r="O51" s="297"/>
      <c r="P51" s="215"/>
      <c r="Q51" s="215"/>
      <c r="R51" s="215"/>
      <c r="S51" s="215"/>
      <c r="T51" s="215"/>
      <c r="U51" s="26"/>
      <c r="V51" s="81" t="s">
        <v>54</v>
      </c>
      <c r="W51" s="31">
        <v>0.06</v>
      </c>
      <c r="X51" s="31">
        <v>0</v>
      </c>
      <c r="Y51" s="31">
        <v>0</v>
      </c>
      <c r="Z51" s="31">
        <v>0</v>
      </c>
      <c r="AA51" s="31">
        <v>0</v>
      </c>
      <c r="AB51" s="112"/>
      <c r="AC51" s="296" t="s">
        <v>129</v>
      </c>
      <c r="AD51" s="31">
        <v>13.5</v>
      </c>
      <c r="AE51" s="298">
        <v>0.22736842105263158</v>
      </c>
      <c r="AF51" s="298">
        <v>2.8421052631578948E-2</v>
      </c>
      <c r="AG51" s="298">
        <v>0.62526315789473685</v>
      </c>
      <c r="AH51" s="298">
        <v>3.6947368421052631</v>
      </c>
      <c r="AI51" s="282"/>
    </row>
    <row r="52" spans="1:35" x14ac:dyDescent="0.3">
      <c r="A52" s="108" t="s">
        <v>130</v>
      </c>
      <c r="B52" s="299">
        <v>1</v>
      </c>
      <c r="C52" s="300">
        <v>0.03</v>
      </c>
      <c r="D52" s="300">
        <v>0.01</v>
      </c>
      <c r="E52" s="300">
        <v>7.0000000000000007E-2</v>
      </c>
      <c r="F52" s="301">
        <v>0.43</v>
      </c>
      <c r="G52" s="52"/>
      <c r="H52" s="85" t="s">
        <v>131</v>
      </c>
      <c r="I52" s="31">
        <v>5</v>
      </c>
      <c r="J52" s="31">
        <v>0.56999999999999995</v>
      </c>
      <c r="K52" s="31">
        <v>0.05</v>
      </c>
      <c r="L52" s="31">
        <v>3.18</v>
      </c>
      <c r="M52" s="31">
        <v>16.05</v>
      </c>
      <c r="N52" s="52"/>
      <c r="O52" s="53" t="s">
        <v>132</v>
      </c>
      <c r="P52" s="302"/>
      <c r="Q52" s="302"/>
      <c r="R52" s="302"/>
      <c r="S52" s="302"/>
      <c r="T52" s="303"/>
      <c r="U52" s="26"/>
      <c r="V52" s="270" t="s">
        <v>100</v>
      </c>
      <c r="W52" s="271">
        <v>3</v>
      </c>
      <c r="X52" s="279">
        <v>0.13</v>
      </c>
      <c r="Y52" s="279">
        <v>0.01</v>
      </c>
      <c r="Z52" s="279">
        <v>0.56999999999999995</v>
      </c>
      <c r="AA52" s="279">
        <v>2.46</v>
      </c>
      <c r="AB52" s="30"/>
      <c r="AC52" s="296" t="s">
        <v>133</v>
      </c>
      <c r="AD52" s="31">
        <v>7</v>
      </c>
      <c r="AE52" s="75">
        <v>0.3</v>
      </c>
      <c r="AF52" s="195">
        <v>0.01</v>
      </c>
      <c r="AG52" s="75">
        <v>0.79</v>
      </c>
      <c r="AH52" s="195">
        <v>3.75</v>
      </c>
      <c r="AI52" s="282"/>
    </row>
    <row r="53" spans="1:35" x14ac:dyDescent="0.3">
      <c r="A53" s="135" t="s">
        <v>48</v>
      </c>
      <c r="B53" s="154">
        <f t="shared" ref="B53:F53" si="11">SUM(B39:B52)</f>
        <v>208.29000000000002</v>
      </c>
      <c r="C53" s="154">
        <f t="shared" si="11"/>
        <v>15.860000000000001</v>
      </c>
      <c r="D53" s="154">
        <f t="shared" si="11"/>
        <v>13.95</v>
      </c>
      <c r="E53" s="154">
        <f t="shared" si="11"/>
        <v>26.269999999999996</v>
      </c>
      <c r="F53" s="154">
        <f t="shared" si="11"/>
        <v>286.01000000000005</v>
      </c>
      <c r="G53" s="52"/>
      <c r="H53" s="85" t="s">
        <v>43</v>
      </c>
      <c r="I53" s="31">
        <v>0.5</v>
      </c>
      <c r="J53" s="31">
        <v>0</v>
      </c>
      <c r="K53" s="31">
        <v>0</v>
      </c>
      <c r="L53" s="31">
        <v>0</v>
      </c>
      <c r="M53" s="83">
        <v>0</v>
      </c>
      <c r="N53" s="52"/>
      <c r="O53" s="594" t="s">
        <v>134</v>
      </c>
      <c r="P53" s="595"/>
      <c r="Q53" s="595"/>
      <c r="R53" s="595"/>
      <c r="S53" s="595"/>
      <c r="T53" s="596"/>
      <c r="U53" s="26"/>
      <c r="V53" s="71" t="s">
        <v>135</v>
      </c>
      <c r="W53" s="72">
        <v>40</v>
      </c>
      <c r="X53" s="265">
        <v>0.56000000000000005</v>
      </c>
      <c r="Y53" s="265">
        <v>0.04</v>
      </c>
      <c r="Z53" s="265">
        <v>3.2</v>
      </c>
      <c r="AA53" s="283">
        <v>17.600000000000001</v>
      </c>
      <c r="AB53" s="26"/>
      <c r="AC53" s="296" t="s">
        <v>38</v>
      </c>
      <c r="AD53" s="31">
        <v>7</v>
      </c>
      <c r="AE53" s="31">
        <v>0.17</v>
      </c>
      <c r="AF53" s="31">
        <v>1.75</v>
      </c>
      <c r="AG53" s="31">
        <v>0.22</v>
      </c>
      <c r="AH53" s="83">
        <v>17.29</v>
      </c>
      <c r="AI53" s="84"/>
    </row>
    <row r="54" spans="1:35" x14ac:dyDescent="0.3">
      <c r="A54" s="304"/>
      <c r="B54" s="305"/>
      <c r="C54" s="305"/>
      <c r="D54" s="305"/>
      <c r="E54" s="305"/>
      <c r="F54" s="305"/>
      <c r="G54" s="52"/>
      <c r="H54" s="85" t="s">
        <v>54</v>
      </c>
      <c r="I54" s="31">
        <v>0.02</v>
      </c>
      <c r="J54" s="31">
        <v>0</v>
      </c>
      <c r="K54" s="31">
        <v>0</v>
      </c>
      <c r="L54" s="31">
        <v>0</v>
      </c>
      <c r="M54" s="83">
        <v>0</v>
      </c>
      <c r="N54" s="52"/>
      <c r="O54" s="306" t="s">
        <v>136</v>
      </c>
      <c r="P54" s="57"/>
      <c r="Q54" s="57"/>
      <c r="R54" s="57"/>
      <c r="S54" s="57"/>
      <c r="T54" s="57"/>
      <c r="U54" s="26"/>
      <c r="V54" s="85" t="s">
        <v>130</v>
      </c>
      <c r="W54" s="247">
        <v>1</v>
      </c>
      <c r="X54" s="307">
        <v>0.03</v>
      </c>
      <c r="Y54" s="307">
        <v>0.01</v>
      </c>
      <c r="Z54" s="307">
        <v>7.0000000000000007E-2</v>
      </c>
      <c r="AA54" s="308">
        <v>0.43</v>
      </c>
      <c r="AB54" s="26"/>
      <c r="AC54" s="93" t="s">
        <v>43</v>
      </c>
      <c r="AD54" s="95">
        <v>0.13</v>
      </c>
      <c r="AE54" s="95">
        <v>0</v>
      </c>
      <c r="AF54" s="95">
        <v>0</v>
      </c>
      <c r="AG54" s="95">
        <v>0</v>
      </c>
      <c r="AH54" s="34">
        <v>0</v>
      </c>
      <c r="AI54" s="84"/>
    </row>
    <row r="55" spans="1:35" x14ac:dyDescent="0.3">
      <c r="A55" s="309" t="s">
        <v>137</v>
      </c>
      <c r="B55" s="310"/>
      <c r="C55" s="310"/>
      <c r="D55" s="310"/>
      <c r="E55" s="310"/>
      <c r="F55" s="311"/>
      <c r="G55" s="52"/>
      <c r="H55" s="85" t="s">
        <v>37</v>
      </c>
      <c r="I55" s="31">
        <v>8</v>
      </c>
      <c r="J55" s="31">
        <v>0</v>
      </c>
      <c r="K55" s="31">
        <v>0</v>
      </c>
      <c r="L55" s="31">
        <v>0</v>
      </c>
      <c r="M55" s="83">
        <v>0</v>
      </c>
      <c r="N55" s="52"/>
      <c r="O55" s="312" t="s">
        <v>21</v>
      </c>
      <c r="P55" s="313" t="s">
        <v>27</v>
      </c>
      <c r="Q55" s="313" t="s">
        <v>28</v>
      </c>
      <c r="R55" s="313" t="s">
        <v>29</v>
      </c>
      <c r="S55" s="313" t="s">
        <v>30</v>
      </c>
      <c r="T55" s="314" t="s">
        <v>4</v>
      </c>
      <c r="U55" s="26"/>
      <c r="V55" s="168" t="s">
        <v>42</v>
      </c>
      <c r="W55" s="169">
        <v>0.37</v>
      </c>
      <c r="X55" s="169">
        <v>0</v>
      </c>
      <c r="Y55" s="82">
        <v>0.37</v>
      </c>
      <c r="Z55" s="169">
        <v>0</v>
      </c>
      <c r="AA55" s="214">
        <v>3.27</v>
      </c>
      <c r="AB55" s="26"/>
      <c r="AC55" s="102" t="s">
        <v>48</v>
      </c>
      <c r="AD55" s="103">
        <f t="shared" ref="AD55:AH55" si="12">SUM(AD34:AD54)</f>
        <v>309.65999999999997</v>
      </c>
      <c r="AE55" s="103">
        <f t="shared" si="12"/>
        <v>26.852368421052635</v>
      </c>
      <c r="AF55" s="103">
        <f t="shared" si="12"/>
        <v>21.12842105263158</v>
      </c>
      <c r="AG55" s="103">
        <f t="shared" si="12"/>
        <v>24.655263157894733</v>
      </c>
      <c r="AH55" s="103">
        <f t="shared" si="12"/>
        <v>392.55473684210523</v>
      </c>
      <c r="AI55" s="84"/>
    </row>
    <row r="56" spans="1:35" x14ac:dyDescent="0.3">
      <c r="A56" s="315" t="s">
        <v>138</v>
      </c>
      <c r="B56" s="316"/>
      <c r="C56" s="317"/>
      <c r="D56" s="317"/>
      <c r="E56" s="317"/>
      <c r="F56" s="317"/>
      <c r="G56" s="52"/>
      <c r="H56" s="108" t="s">
        <v>44</v>
      </c>
      <c r="I56" s="95">
        <v>0.7</v>
      </c>
      <c r="J56" s="318">
        <v>0.01</v>
      </c>
      <c r="K56" s="318">
        <v>0.47</v>
      </c>
      <c r="L56" s="318">
        <v>0.02</v>
      </c>
      <c r="M56" s="318">
        <v>4.3499999999999996</v>
      </c>
      <c r="N56" s="52"/>
      <c r="O56" s="319" t="s">
        <v>139</v>
      </c>
      <c r="P56" s="89">
        <v>22</v>
      </c>
      <c r="Q56" s="86">
        <v>2.71</v>
      </c>
      <c r="R56" s="86">
        <v>1.98</v>
      </c>
      <c r="S56" s="86">
        <v>8.42</v>
      </c>
      <c r="T56" s="87">
        <v>68.42</v>
      </c>
      <c r="U56" s="26"/>
      <c r="V56" s="85" t="s">
        <v>121</v>
      </c>
      <c r="W56" s="31">
        <v>0.1</v>
      </c>
      <c r="X56" s="183">
        <v>0.01</v>
      </c>
      <c r="Y56" s="183">
        <v>0</v>
      </c>
      <c r="Z56" s="183">
        <v>0.03</v>
      </c>
      <c r="AA56" s="217">
        <v>0.15</v>
      </c>
      <c r="AB56" s="26"/>
      <c r="AC56" s="5"/>
      <c r="AD56" s="142"/>
      <c r="AE56" s="142"/>
      <c r="AF56" s="142"/>
      <c r="AG56" s="142"/>
      <c r="AH56" s="142"/>
      <c r="AI56" s="134"/>
    </row>
    <row r="57" spans="1:35" x14ac:dyDescent="0.3">
      <c r="A57" s="184" t="s">
        <v>21</v>
      </c>
      <c r="B57" s="320" t="s">
        <v>27</v>
      </c>
      <c r="C57" s="320" t="s">
        <v>28</v>
      </c>
      <c r="D57" s="320" t="s">
        <v>29</v>
      </c>
      <c r="E57" s="320" t="s">
        <v>30</v>
      </c>
      <c r="F57" s="321" t="s">
        <v>4</v>
      </c>
      <c r="G57" s="52"/>
      <c r="H57" s="85" t="s">
        <v>140</v>
      </c>
      <c r="I57" s="31">
        <v>8</v>
      </c>
      <c r="J57" s="242">
        <v>0.09</v>
      </c>
      <c r="K57" s="242">
        <v>0.01</v>
      </c>
      <c r="L57" s="242">
        <v>0.74</v>
      </c>
      <c r="M57" s="242">
        <v>3.2</v>
      </c>
      <c r="N57" s="52"/>
      <c r="O57" s="91" t="s">
        <v>77</v>
      </c>
      <c r="P57" s="89">
        <v>20</v>
      </c>
      <c r="Q57" s="89">
        <v>4.18</v>
      </c>
      <c r="R57" s="89">
        <v>1.5</v>
      </c>
      <c r="S57" s="89">
        <v>0</v>
      </c>
      <c r="T57" s="92">
        <v>30</v>
      </c>
      <c r="U57" s="26"/>
      <c r="V57" s="85" t="s">
        <v>43</v>
      </c>
      <c r="W57" s="31">
        <v>0.13</v>
      </c>
      <c r="X57" s="31">
        <v>0</v>
      </c>
      <c r="Y57" s="31">
        <v>0</v>
      </c>
      <c r="Z57" s="31">
        <v>0</v>
      </c>
      <c r="AA57" s="83">
        <v>0</v>
      </c>
      <c r="AB57" s="26"/>
      <c r="AC57" s="322" t="s">
        <v>141</v>
      </c>
      <c r="AD57" s="323"/>
      <c r="AE57" s="323"/>
      <c r="AF57" s="323"/>
      <c r="AG57" s="324"/>
      <c r="AH57" s="325"/>
      <c r="AI57" s="5"/>
    </row>
    <row r="58" spans="1:35" x14ac:dyDescent="0.3">
      <c r="A58" s="81" t="s">
        <v>142</v>
      </c>
      <c r="B58" s="31">
        <v>90</v>
      </c>
      <c r="C58" s="31">
        <v>16.2</v>
      </c>
      <c r="D58" s="31">
        <v>4.5</v>
      </c>
      <c r="E58" s="31">
        <v>1.8</v>
      </c>
      <c r="F58" s="83">
        <v>111.6</v>
      </c>
      <c r="G58" s="52"/>
      <c r="H58" s="85" t="s">
        <v>91</v>
      </c>
      <c r="I58" s="31">
        <v>10</v>
      </c>
      <c r="J58" s="86">
        <v>0.3</v>
      </c>
      <c r="K58" s="86">
        <v>3.5</v>
      </c>
      <c r="L58" s="86">
        <v>0.44</v>
      </c>
      <c r="M58" s="86">
        <v>34.5</v>
      </c>
      <c r="N58" s="52"/>
      <c r="O58" s="319" t="s">
        <v>143</v>
      </c>
      <c r="P58" s="89">
        <v>3</v>
      </c>
      <c r="Q58" s="86">
        <v>0.1</v>
      </c>
      <c r="R58" s="86">
        <v>0.01</v>
      </c>
      <c r="S58" s="86">
        <v>0.01</v>
      </c>
      <c r="T58" s="87">
        <v>0.66</v>
      </c>
      <c r="U58" s="26"/>
      <c r="V58" s="153" t="s">
        <v>48</v>
      </c>
      <c r="W58" s="326">
        <f t="shared" ref="W58:AA58" si="13">SUM(W41:W57)</f>
        <v>206.10999999999999</v>
      </c>
      <c r="X58" s="326">
        <f t="shared" si="13"/>
        <v>10.069999999999999</v>
      </c>
      <c r="Y58" s="326">
        <f t="shared" si="13"/>
        <v>9.1699999999999982</v>
      </c>
      <c r="Z58" s="326">
        <f t="shared" si="13"/>
        <v>28.43</v>
      </c>
      <c r="AA58" s="326">
        <f t="shared" si="13"/>
        <v>195.65200000000002</v>
      </c>
      <c r="AB58" s="26"/>
      <c r="AC58" s="327"/>
      <c r="AD58" s="328"/>
      <c r="AE58" s="328"/>
      <c r="AF58" s="328"/>
      <c r="AG58" s="328"/>
      <c r="AH58" s="329"/>
      <c r="AI58" s="57"/>
    </row>
    <row r="59" spans="1:35" x14ac:dyDescent="0.3">
      <c r="A59" s="81" t="s">
        <v>38</v>
      </c>
      <c r="B59" s="31">
        <v>13</v>
      </c>
      <c r="C59" s="31">
        <v>0.31</v>
      </c>
      <c r="D59" s="31">
        <v>3.25</v>
      </c>
      <c r="E59" s="31">
        <v>0.42</v>
      </c>
      <c r="F59" s="83">
        <v>32.11</v>
      </c>
      <c r="G59" s="19"/>
      <c r="H59" s="85" t="s">
        <v>54</v>
      </c>
      <c r="I59" s="31">
        <v>0.05</v>
      </c>
      <c r="J59" s="86">
        <v>1.09E-2</v>
      </c>
      <c r="K59" s="86">
        <v>3.3E-3</v>
      </c>
      <c r="L59" s="86">
        <v>3.8300000000000001E-2</v>
      </c>
      <c r="M59" s="86">
        <v>0.28000000000000003</v>
      </c>
      <c r="N59" s="52"/>
      <c r="O59" s="319" t="s">
        <v>144</v>
      </c>
      <c r="P59" s="89">
        <v>5</v>
      </c>
      <c r="Q59" s="86">
        <v>0.06</v>
      </c>
      <c r="R59" s="86">
        <v>0.01</v>
      </c>
      <c r="S59" s="86">
        <v>0.16</v>
      </c>
      <c r="T59" s="87">
        <v>0.8</v>
      </c>
      <c r="U59" s="26"/>
      <c r="V59" s="5"/>
      <c r="W59" s="5"/>
      <c r="X59" s="142"/>
      <c r="Y59" s="142"/>
      <c r="Z59" s="142"/>
      <c r="AA59" s="142"/>
      <c r="AB59" s="26"/>
      <c r="AC59" s="330" t="s">
        <v>21</v>
      </c>
      <c r="AD59" s="331" t="s">
        <v>27</v>
      </c>
      <c r="AE59" s="331" t="s">
        <v>23</v>
      </c>
      <c r="AF59" s="331" t="s">
        <v>24</v>
      </c>
      <c r="AG59" s="331" t="s">
        <v>25</v>
      </c>
      <c r="AH59" s="332" t="s">
        <v>4</v>
      </c>
      <c r="AI59" s="57"/>
    </row>
    <row r="60" spans="1:35" x14ac:dyDescent="0.3">
      <c r="A60" s="81" t="s">
        <v>43</v>
      </c>
      <c r="B60" s="31">
        <v>0.1</v>
      </c>
      <c r="C60" s="31">
        <v>0</v>
      </c>
      <c r="D60" s="31">
        <v>0</v>
      </c>
      <c r="E60" s="31">
        <v>0</v>
      </c>
      <c r="F60" s="83">
        <v>0</v>
      </c>
      <c r="G60" s="26"/>
      <c r="H60" s="108" t="s">
        <v>43</v>
      </c>
      <c r="I60" s="95">
        <v>0.1</v>
      </c>
      <c r="J60" s="95">
        <v>0</v>
      </c>
      <c r="K60" s="95">
        <v>0</v>
      </c>
      <c r="L60" s="95">
        <v>0</v>
      </c>
      <c r="M60" s="34">
        <v>0</v>
      </c>
      <c r="N60" s="52"/>
      <c r="O60" s="319" t="s">
        <v>145</v>
      </c>
      <c r="P60" s="89">
        <v>5</v>
      </c>
      <c r="Q60" s="86">
        <v>0.05</v>
      </c>
      <c r="R60" s="86">
        <v>1.4999999999999999E-2</v>
      </c>
      <c r="S60" s="86">
        <v>0.3</v>
      </c>
      <c r="T60" s="87">
        <v>1.55</v>
      </c>
      <c r="U60" s="26"/>
      <c r="V60" s="333" t="s">
        <v>146</v>
      </c>
      <c r="W60" s="334"/>
      <c r="X60" s="334"/>
      <c r="Y60" s="334"/>
      <c r="Z60" s="334"/>
      <c r="AA60" s="334"/>
      <c r="AB60" s="26"/>
      <c r="AC60" s="182" t="s">
        <v>147</v>
      </c>
      <c r="AD60" s="183">
        <v>50</v>
      </c>
      <c r="AE60" s="183">
        <v>9</v>
      </c>
      <c r="AF60" s="183">
        <v>2.5</v>
      </c>
      <c r="AG60" s="183">
        <v>1</v>
      </c>
      <c r="AH60" s="217">
        <v>62</v>
      </c>
      <c r="AI60" s="8"/>
    </row>
    <row r="61" spans="1:35" x14ac:dyDescent="0.3">
      <c r="A61" s="81" t="s">
        <v>148</v>
      </c>
      <c r="B61" s="31">
        <v>24</v>
      </c>
      <c r="C61" s="31">
        <v>0.96</v>
      </c>
      <c r="D61" s="31">
        <v>0.16</v>
      </c>
      <c r="E61" s="31">
        <v>8.75</v>
      </c>
      <c r="F61" s="83">
        <v>41.47</v>
      </c>
      <c r="G61" s="52"/>
      <c r="H61" s="335" t="s">
        <v>149</v>
      </c>
      <c r="I61" s="31">
        <v>2</v>
      </c>
      <c r="J61" s="89">
        <v>0.48666666666666669</v>
      </c>
      <c r="K61" s="89">
        <v>1.1222222222222222</v>
      </c>
      <c r="L61" s="89">
        <v>0.17333333333333334</v>
      </c>
      <c r="M61" s="89">
        <v>12.340000000000002</v>
      </c>
      <c r="N61" s="52"/>
      <c r="O61" s="65" t="s">
        <v>68</v>
      </c>
      <c r="P61" s="336">
        <v>10</v>
      </c>
      <c r="Q61" s="336">
        <v>7.0000000000000007E-2</v>
      </c>
      <c r="R61" s="336">
        <v>0.01</v>
      </c>
      <c r="S61" s="336">
        <v>0.36</v>
      </c>
      <c r="T61" s="337">
        <v>1.5</v>
      </c>
      <c r="U61" s="26"/>
      <c r="V61" s="53" t="s">
        <v>150</v>
      </c>
      <c r="W61" s="338"/>
      <c r="X61" s="338"/>
      <c r="Y61" s="338"/>
      <c r="Z61" s="338"/>
      <c r="AA61" s="338"/>
      <c r="AB61" s="26"/>
      <c r="AC61" s="339" t="s">
        <v>34</v>
      </c>
      <c r="AD61" s="250">
        <v>15</v>
      </c>
      <c r="AE61" s="250">
        <v>1.5477272727272726</v>
      </c>
      <c r="AF61" s="250">
        <v>0.15</v>
      </c>
      <c r="AG61" s="250">
        <v>11.447727272727272</v>
      </c>
      <c r="AH61" s="250">
        <v>54.6</v>
      </c>
      <c r="AI61" s="84"/>
    </row>
    <row r="62" spans="1:35" x14ac:dyDescent="0.3">
      <c r="A62" s="91" t="s">
        <v>50</v>
      </c>
      <c r="B62" s="89">
        <v>5</v>
      </c>
      <c r="C62" s="89">
        <v>0</v>
      </c>
      <c r="D62" s="89">
        <v>4</v>
      </c>
      <c r="E62" s="89">
        <v>0</v>
      </c>
      <c r="F62" s="92">
        <v>37.4</v>
      </c>
      <c r="G62" s="52"/>
      <c r="H62" s="296" t="s">
        <v>38</v>
      </c>
      <c r="I62" s="31">
        <v>8</v>
      </c>
      <c r="J62" s="31">
        <v>0.19428571428571431</v>
      </c>
      <c r="K62" s="31">
        <v>2</v>
      </c>
      <c r="L62" s="31">
        <v>0.25142857142857145</v>
      </c>
      <c r="M62" s="83">
        <v>19.759999999999998</v>
      </c>
      <c r="N62" s="52"/>
      <c r="O62" s="81" t="s">
        <v>44</v>
      </c>
      <c r="P62" s="340">
        <v>6</v>
      </c>
      <c r="Q62" s="340">
        <v>0.11</v>
      </c>
      <c r="R62" s="340">
        <v>4.0199999999999996</v>
      </c>
      <c r="S62" s="340">
        <v>0.16</v>
      </c>
      <c r="T62" s="341">
        <v>37.26</v>
      </c>
      <c r="U62" s="26"/>
      <c r="V62" s="342" t="s">
        <v>21</v>
      </c>
      <c r="W62" s="343" t="s">
        <v>27</v>
      </c>
      <c r="X62" s="343" t="s">
        <v>23</v>
      </c>
      <c r="Y62" s="343" t="s">
        <v>24</v>
      </c>
      <c r="Z62" s="343" t="s">
        <v>25</v>
      </c>
      <c r="AA62" s="344" t="s">
        <v>4</v>
      </c>
      <c r="AB62" s="26"/>
      <c r="AC62" s="182" t="s">
        <v>50</v>
      </c>
      <c r="AD62" s="183">
        <v>10</v>
      </c>
      <c r="AE62" s="183">
        <v>4.6153846153846149E-2</v>
      </c>
      <c r="AF62" s="183">
        <v>8.2307692307692299</v>
      </c>
      <c r="AG62" s="183">
        <v>7.6923076923076927E-2</v>
      </c>
      <c r="AH62" s="217">
        <v>74.8</v>
      </c>
      <c r="AI62" s="84"/>
    </row>
    <row r="63" spans="1:35" x14ac:dyDescent="0.3">
      <c r="A63" s="266" t="s">
        <v>68</v>
      </c>
      <c r="B63" s="189">
        <v>10</v>
      </c>
      <c r="C63" s="241">
        <v>7.0000000000000007E-2</v>
      </c>
      <c r="D63" s="241">
        <v>0.01</v>
      </c>
      <c r="E63" s="241">
        <v>0.36</v>
      </c>
      <c r="F63" s="241">
        <v>1.5</v>
      </c>
      <c r="G63" s="52"/>
      <c r="H63" s="126" t="s">
        <v>151</v>
      </c>
      <c r="I63" s="31">
        <v>30</v>
      </c>
      <c r="J63" s="31">
        <v>0.27</v>
      </c>
      <c r="K63" s="82">
        <v>6.0000000000000019E-2</v>
      </c>
      <c r="L63" s="31">
        <v>2.8799999999999994</v>
      </c>
      <c r="M63" s="82">
        <v>12.3</v>
      </c>
      <c r="N63" s="52"/>
      <c r="O63" s="319" t="s">
        <v>38</v>
      </c>
      <c r="P63" s="89">
        <v>11</v>
      </c>
      <c r="Q63" s="89">
        <v>0.26</v>
      </c>
      <c r="R63" s="89">
        <v>2.75</v>
      </c>
      <c r="S63" s="89">
        <v>0.35</v>
      </c>
      <c r="T63" s="92">
        <v>27.17</v>
      </c>
      <c r="U63" s="26"/>
      <c r="V63" s="345" t="s">
        <v>152</v>
      </c>
      <c r="W63" s="244">
        <v>3</v>
      </c>
      <c r="X63" s="244">
        <v>0.6</v>
      </c>
      <c r="Y63" s="244">
        <v>0.42</v>
      </c>
      <c r="Z63" s="244">
        <v>1.74</v>
      </c>
      <c r="AA63" s="245">
        <v>6.84</v>
      </c>
      <c r="AB63" s="26"/>
      <c r="AC63" s="182" t="s">
        <v>153</v>
      </c>
      <c r="AD63" s="183">
        <v>2</v>
      </c>
      <c r="AE63" s="183">
        <v>0</v>
      </c>
      <c r="AF63" s="183">
        <v>0</v>
      </c>
      <c r="AG63" s="183">
        <v>1.6</v>
      </c>
      <c r="AH63" s="217">
        <v>6.42</v>
      </c>
      <c r="AI63" s="84"/>
    </row>
    <row r="64" spans="1:35" x14ac:dyDescent="0.3">
      <c r="A64" s="346" t="s">
        <v>67</v>
      </c>
      <c r="B64" s="72">
        <v>70</v>
      </c>
      <c r="C64" s="72">
        <v>0.26600000000000001</v>
      </c>
      <c r="D64" s="72">
        <v>8.4000000000000005E-2</v>
      </c>
      <c r="E64" s="72">
        <v>10.822000000000001</v>
      </c>
      <c r="F64" s="72">
        <v>40.6</v>
      </c>
      <c r="G64" s="52"/>
      <c r="H64" s="124" t="s">
        <v>43</v>
      </c>
      <c r="I64" s="95">
        <v>0.13</v>
      </c>
      <c r="J64" s="95">
        <v>0</v>
      </c>
      <c r="K64" s="95">
        <v>0</v>
      </c>
      <c r="L64" s="95">
        <v>0</v>
      </c>
      <c r="M64" s="34">
        <v>0</v>
      </c>
      <c r="N64" s="52"/>
      <c r="O64" s="319" t="s">
        <v>130</v>
      </c>
      <c r="P64" s="89">
        <v>0.1</v>
      </c>
      <c r="Q64" s="89">
        <v>0.09</v>
      </c>
      <c r="R64" s="89">
        <v>0.01</v>
      </c>
      <c r="S64" s="89">
        <v>0.36</v>
      </c>
      <c r="T64" s="92">
        <v>1.6</v>
      </c>
      <c r="U64" s="26"/>
      <c r="V64" s="193" t="s">
        <v>39</v>
      </c>
      <c r="W64" s="250">
        <v>6</v>
      </c>
      <c r="X64" s="250">
        <v>0</v>
      </c>
      <c r="Y64" s="250">
        <v>0</v>
      </c>
      <c r="Z64" s="250">
        <v>6</v>
      </c>
      <c r="AA64" s="251">
        <v>22.5</v>
      </c>
      <c r="AB64" s="26"/>
      <c r="AC64" s="182" t="s">
        <v>51</v>
      </c>
      <c r="AD64" s="183">
        <v>1.5</v>
      </c>
      <c r="AE64" s="183">
        <v>0</v>
      </c>
      <c r="AF64" s="183">
        <v>0</v>
      </c>
      <c r="AG64" s="183">
        <v>0.42000000000000004</v>
      </c>
      <c r="AH64" s="217">
        <v>0.78</v>
      </c>
      <c r="AI64" s="84"/>
    </row>
    <row r="65" spans="1:35" x14ac:dyDescent="0.3">
      <c r="A65" s="347" t="s">
        <v>48</v>
      </c>
      <c r="B65" s="154">
        <f t="shared" ref="B65:F65" si="14">SUM(B58:B64)</f>
        <v>212.1</v>
      </c>
      <c r="C65" s="154">
        <f t="shared" si="14"/>
        <v>17.805999999999997</v>
      </c>
      <c r="D65" s="154">
        <f t="shared" si="14"/>
        <v>12.004</v>
      </c>
      <c r="E65" s="154">
        <f t="shared" si="14"/>
        <v>22.152000000000001</v>
      </c>
      <c r="F65" s="154">
        <f t="shared" si="14"/>
        <v>264.68</v>
      </c>
      <c r="G65" s="26"/>
      <c r="H65" s="153" t="s">
        <v>48</v>
      </c>
      <c r="I65" s="154">
        <f t="shared" ref="I65:M65" si="15">SUM(I47:I64)</f>
        <v>252.98000000000002</v>
      </c>
      <c r="J65" s="154">
        <f t="shared" si="15"/>
        <v>21.691852380952387</v>
      </c>
      <c r="K65" s="154">
        <f t="shared" si="15"/>
        <v>9.0755222222222223</v>
      </c>
      <c r="L65" s="154">
        <f t="shared" si="15"/>
        <v>30.283061904761901</v>
      </c>
      <c r="M65" s="154">
        <f t="shared" si="15"/>
        <v>292.86199999999997</v>
      </c>
      <c r="N65" s="52"/>
      <c r="O65" s="319" t="s">
        <v>43</v>
      </c>
      <c r="P65" s="89">
        <v>0.04</v>
      </c>
      <c r="Q65" s="339">
        <v>0</v>
      </c>
      <c r="R65" s="339">
        <v>0</v>
      </c>
      <c r="S65" s="339">
        <v>0</v>
      </c>
      <c r="T65" s="348">
        <v>0</v>
      </c>
      <c r="U65" s="26"/>
      <c r="V65" s="193" t="s">
        <v>154</v>
      </c>
      <c r="W65" s="250">
        <v>1.5550826649206089</v>
      </c>
      <c r="X65" s="250">
        <v>0</v>
      </c>
      <c r="Y65" s="250">
        <v>0</v>
      </c>
      <c r="Z65" s="250">
        <v>0</v>
      </c>
      <c r="AA65" s="251">
        <v>0</v>
      </c>
      <c r="AB65" s="26"/>
      <c r="AC65" s="182" t="s">
        <v>39</v>
      </c>
      <c r="AD65" s="183">
        <v>10</v>
      </c>
      <c r="AE65" s="183">
        <v>0</v>
      </c>
      <c r="AF65" s="183">
        <v>0</v>
      </c>
      <c r="AG65" s="183">
        <v>11</v>
      </c>
      <c r="AH65" s="217">
        <v>41.25</v>
      </c>
      <c r="AI65" s="84"/>
    </row>
    <row r="66" spans="1:35" x14ac:dyDescent="0.3">
      <c r="A66" s="349"/>
      <c r="B66" s="350"/>
      <c r="C66" s="350"/>
      <c r="D66" s="350"/>
      <c r="E66" s="350"/>
      <c r="F66" s="350"/>
      <c r="G66" s="26"/>
      <c r="H66" s="351"/>
      <c r="I66" s="352"/>
      <c r="J66" s="352"/>
      <c r="K66" s="352"/>
      <c r="L66" s="352"/>
      <c r="M66" s="352"/>
      <c r="N66" s="353"/>
      <c r="O66" s="65" t="s">
        <v>121</v>
      </c>
      <c r="P66" s="95">
        <v>0.2</v>
      </c>
      <c r="Q66" s="354">
        <v>0.01</v>
      </c>
      <c r="R66" s="354">
        <v>0</v>
      </c>
      <c r="S66" s="354">
        <v>7.0000000000000007E-2</v>
      </c>
      <c r="T66" s="355">
        <v>0.3</v>
      </c>
      <c r="U66" s="26"/>
      <c r="V66" s="193" t="s">
        <v>91</v>
      </c>
      <c r="W66" s="250">
        <v>66</v>
      </c>
      <c r="X66" s="86">
        <v>1.98</v>
      </c>
      <c r="Y66" s="86">
        <v>23.1</v>
      </c>
      <c r="Z66" s="86">
        <v>2.9</v>
      </c>
      <c r="AA66" s="87">
        <v>227.2</v>
      </c>
      <c r="AB66" s="26"/>
      <c r="AC66" s="182" t="s">
        <v>155</v>
      </c>
      <c r="AD66" s="183">
        <v>0.1</v>
      </c>
      <c r="AE66" s="183">
        <v>0</v>
      </c>
      <c r="AF66" s="183">
        <v>0</v>
      </c>
      <c r="AG66" s="183">
        <v>0.1</v>
      </c>
      <c r="AH66" s="217">
        <v>0.37</v>
      </c>
      <c r="AI66" s="84"/>
    </row>
    <row r="67" spans="1:35" x14ac:dyDescent="0.3">
      <c r="A67" s="39"/>
      <c r="B67" s="18"/>
      <c r="C67" s="16"/>
      <c r="D67" s="16"/>
      <c r="E67" s="16"/>
      <c r="F67" s="16"/>
      <c r="G67" s="26"/>
      <c r="H67" s="356" t="s">
        <v>156</v>
      </c>
      <c r="I67" s="167"/>
      <c r="J67" s="167"/>
      <c r="K67" s="167"/>
      <c r="L67" s="167"/>
      <c r="M67" s="167"/>
      <c r="N67" s="353"/>
      <c r="O67" s="319" t="s">
        <v>157</v>
      </c>
      <c r="P67" s="195">
        <v>100</v>
      </c>
      <c r="Q67" s="195">
        <v>2.9</v>
      </c>
      <c r="R67" s="195">
        <v>2.5</v>
      </c>
      <c r="S67" s="195">
        <v>3.8</v>
      </c>
      <c r="T67" s="357">
        <v>47</v>
      </c>
      <c r="U67" s="26"/>
      <c r="V67" s="257" t="s">
        <v>41</v>
      </c>
      <c r="W67" s="258">
        <v>10</v>
      </c>
      <c r="X67" s="318">
        <v>0.28999999999999998</v>
      </c>
      <c r="Y67" s="318">
        <v>0.25</v>
      </c>
      <c r="Z67" s="318">
        <v>0.48</v>
      </c>
      <c r="AA67" s="358">
        <v>5.3</v>
      </c>
      <c r="AB67" s="26"/>
      <c r="AC67" s="182" t="s">
        <v>32</v>
      </c>
      <c r="AD67" s="183">
        <v>18</v>
      </c>
      <c r="AE67" s="183">
        <v>2.2695652173913041</v>
      </c>
      <c r="AF67" s="183">
        <v>1.7843478260869565</v>
      </c>
      <c r="AG67" s="183">
        <v>0.1408695652173913</v>
      </c>
      <c r="AH67" s="217">
        <v>25.74</v>
      </c>
      <c r="AI67" s="84"/>
    </row>
    <row r="68" spans="1:35" x14ac:dyDescent="0.3">
      <c r="A68" s="39"/>
      <c r="B68" s="26"/>
      <c r="C68" s="359" t="s">
        <v>158</v>
      </c>
      <c r="D68" s="360"/>
      <c r="E68" s="360"/>
      <c r="F68" s="361"/>
      <c r="G68" s="26"/>
      <c r="H68" s="362" t="s">
        <v>159</v>
      </c>
      <c r="I68" s="49"/>
      <c r="J68" s="49"/>
      <c r="K68" s="49"/>
      <c r="L68" s="49"/>
      <c r="M68" s="49"/>
      <c r="N68" s="353"/>
      <c r="O68" s="347" t="s">
        <v>48</v>
      </c>
      <c r="P68" s="154">
        <f t="shared" ref="P68:T68" si="16">SUM(P56:P67)</f>
        <v>182.34</v>
      </c>
      <c r="Q68" s="154">
        <f t="shared" si="16"/>
        <v>10.54</v>
      </c>
      <c r="R68" s="154">
        <f t="shared" si="16"/>
        <v>12.804999999999998</v>
      </c>
      <c r="S68" s="154">
        <f t="shared" si="16"/>
        <v>13.989999999999998</v>
      </c>
      <c r="T68" s="154">
        <f t="shared" si="16"/>
        <v>216.26000000000002</v>
      </c>
      <c r="U68" s="26"/>
      <c r="V68" s="363" t="s">
        <v>37</v>
      </c>
      <c r="W68" s="364">
        <v>76</v>
      </c>
      <c r="X68" s="364">
        <v>0</v>
      </c>
      <c r="Y68" s="364">
        <v>0</v>
      </c>
      <c r="Z68" s="364">
        <v>0</v>
      </c>
      <c r="AA68" s="365">
        <v>0</v>
      </c>
      <c r="AB68" s="26"/>
      <c r="AC68" s="366" t="s">
        <v>38</v>
      </c>
      <c r="AD68" s="367">
        <v>3</v>
      </c>
      <c r="AE68" s="318">
        <v>7.1999999999999995E-2</v>
      </c>
      <c r="AF68" s="318">
        <v>0.75</v>
      </c>
      <c r="AG68" s="318">
        <v>9.6000000000000002E-2</v>
      </c>
      <c r="AH68" s="358">
        <v>7.4099999999999993</v>
      </c>
      <c r="AI68" s="84"/>
    </row>
    <row r="69" spans="1:35" x14ac:dyDescent="0.3">
      <c r="A69" s="39"/>
      <c r="B69" s="26"/>
      <c r="C69" s="368" t="s">
        <v>23</v>
      </c>
      <c r="D69" s="63" t="s">
        <v>24</v>
      </c>
      <c r="E69" s="63" t="s">
        <v>25</v>
      </c>
      <c r="F69" s="369" t="s">
        <v>4</v>
      </c>
      <c r="G69" s="26"/>
      <c r="H69" s="330" t="s">
        <v>21</v>
      </c>
      <c r="I69" s="331" t="s">
        <v>27</v>
      </c>
      <c r="J69" s="331" t="s">
        <v>23</v>
      </c>
      <c r="K69" s="331" t="s">
        <v>24</v>
      </c>
      <c r="L69" s="331" t="s">
        <v>25</v>
      </c>
      <c r="M69" s="332" t="s">
        <v>4</v>
      </c>
      <c r="N69" s="370"/>
      <c r="O69" s="5"/>
      <c r="P69" s="5"/>
      <c r="Q69" s="371"/>
      <c r="R69" s="5"/>
      <c r="S69" s="5"/>
      <c r="T69" s="5"/>
      <c r="U69" s="26"/>
      <c r="V69" s="372" t="s">
        <v>39</v>
      </c>
      <c r="W69" s="247">
        <v>5</v>
      </c>
      <c r="X69" s="183">
        <v>0</v>
      </c>
      <c r="Y69" s="183">
        <v>0</v>
      </c>
      <c r="Z69" s="183">
        <v>5</v>
      </c>
      <c r="AA69" s="217">
        <v>18.75</v>
      </c>
      <c r="AB69" s="26"/>
      <c r="AC69" s="184" t="s">
        <v>41</v>
      </c>
      <c r="AD69" s="178">
        <v>100</v>
      </c>
      <c r="AE69" s="178">
        <v>3.1</v>
      </c>
      <c r="AF69" s="178">
        <v>3.6</v>
      </c>
      <c r="AG69" s="178">
        <v>5</v>
      </c>
      <c r="AH69" s="179">
        <v>66</v>
      </c>
      <c r="AI69" s="84"/>
    </row>
    <row r="70" spans="1:35" x14ac:dyDescent="0.3">
      <c r="A70" s="373"/>
      <c r="B70" s="5"/>
      <c r="C70" s="374">
        <f t="shared" ref="C70:F70" si="17">C65+C53+C34+C20</f>
        <v>49.155999999999999</v>
      </c>
      <c r="D70" s="374">
        <f t="shared" si="17"/>
        <v>39.344000000000001</v>
      </c>
      <c r="E70" s="374">
        <f t="shared" si="17"/>
        <v>105.55199999999999</v>
      </c>
      <c r="F70" s="374">
        <f t="shared" si="17"/>
        <v>962.34</v>
      </c>
      <c r="G70" s="26"/>
      <c r="H70" s="182" t="s">
        <v>160</v>
      </c>
      <c r="I70" s="183">
        <v>25</v>
      </c>
      <c r="J70" s="82">
        <v>2.75</v>
      </c>
      <c r="K70" s="82">
        <v>0</v>
      </c>
      <c r="L70" s="82">
        <v>10.074999999999999</v>
      </c>
      <c r="M70" s="214">
        <v>63.75</v>
      </c>
      <c r="N70" s="370"/>
      <c r="O70" s="18"/>
      <c r="P70" s="26"/>
      <c r="Q70" s="375" t="s">
        <v>158</v>
      </c>
      <c r="R70" s="376"/>
      <c r="S70" s="376"/>
      <c r="T70" s="377"/>
      <c r="U70" s="26"/>
      <c r="V70" s="378" t="s">
        <v>161</v>
      </c>
      <c r="W70" s="379">
        <v>13</v>
      </c>
      <c r="X70" s="272">
        <v>0.06</v>
      </c>
      <c r="Y70" s="272">
        <v>0.09</v>
      </c>
      <c r="Z70" s="272">
        <v>0.45</v>
      </c>
      <c r="AA70" s="380">
        <v>4.22</v>
      </c>
      <c r="AB70" s="26"/>
      <c r="AC70" s="381" t="s">
        <v>162</v>
      </c>
      <c r="AD70" s="382">
        <v>70</v>
      </c>
      <c r="AE70" s="383">
        <v>0.56000000000000005</v>
      </c>
      <c r="AF70" s="383">
        <v>7.0000000000000007E-2</v>
      </c>
      <c r="AG70" s="383">
        <v>7.05</v>
      </c>
      <c r="AH70" s="384">
        <v>37.1</v>
      </c>
      <c r="AI70" s="84"/>
    </row>
    <row r="71" spans="1:35" x14ac:dyDescent="0.3">
      <c r="A71" s="602"/>
      <c r="B71" s="603"/>
      <c r="C71" s="22" t="s">
        <v>163</v>
      </c>
      <c r="D71" s="22" t="s">
        <v>164</v>
      </c>
      <c r="E71" s="22" t="s">
        <v>165</v>
      </c>
      <c r="F71" s="385" t="s">
        <v>166</v>
      </c>
      <c r="G71" s="26"/>
      <c r="H71" s="182" t="s">
        <v>68</v>
      </c>
      <c r="I71" s="183">
        <v>5</v>
      </c>
      <c r="J71" s="169">
        <v>0.03</v>
      </c>
      <c r="K71" s="169">
        <v>0</v>
      </c>
      <c r="L71" s="169">
        <v>0.18</v>
      </c>
      <c r="M71" s="170">
        <v>0.75</v>
      </c>
      <c r="N71" s="370"/>
      <c r="O71" s="18"/>
      <c r="P71" s="26"/>
      <c r="Q71" s="71" t="s">
        <v>23</v>
      </c>
      <c r="R71" s="346" t="s">
        <v>24</v>
      </c>
      <c r="S71" s="346" t="s">
        <v>25</v>
      </c>
      <c r="T71" s="386" t="s">
        <v>4</v>
      </c>
      <c r="U71" s="26"/>
      <c r="V71" s="378" t="s">
        <v>167</v>
      </c>
      <c r="W71" s="379">
        <v>13</v>
      </c>
      <c r="X71" s="379">
        <v>0.18</v>
      </c>
      <c r="Y71" s="379">
        <v>0.05</v>
      </c>
      <c r="Z71" s="379">
        <v>1.79</v>
      </c>
      <c r="AA71" s="387">
        <v>7.37</v>
      </c>
      <c r="AB71" s="26"/>
      <c r="AC71" s="212" t="s">
        <v>48</v>
      </c>
      <c r="AD71" s="213">
        <f t="shared" ref="AD71:AH71" si="18">SUM(AD60:AD70)</f>
        <v>279.60000000000002</v>
      </c>
      <c r="AE71" s="213">
        <f t="shared" si="18"/>
        <v>16.59544633627242</v>
      </c>
      <c r="AF71" s="213">
        <f t="shared" si="18"/>
        <v>17.085117056856188</v>
      </c>
      <c r="AG71" s="213">
        <f t="shared" si="18"/>
        <v>37.931519914867735</v>
      </c>
      <c r="AH71" s="213">
        <f t="shared" si="18"/>
        <v>376.47</v>
      </c>
      <c r="AI71" s="84"/>
    </row>
    <row r="72" spans="1:35" x14ac:dyDescent="0.3">
      <c r="A72" s="388"/>
      <c r="B72" s="35" t="s">
        <v>168</v>
      </c>
      <c r="C72" s="35" t="s">
        <v>169</v>
      </c>
      <c r="D72" s="18"/>
      <c r="E72" s="18"/>
      <c r="F72" s="18"/>
      <c r="G72" s="26"/>
      <c r="H72" s="363" t="s">
        <v>38</v>
      </c>
      <c r="I72" s="183">
        <v>11</v>
      </c>
      <c r="J72" s="86">
        <v>0.26</v>
      </c>
      <c r="K72" s="86">
        <v>2.75</v>
      </c>
      <c r="L72" s="86">
        <v>0.35</v>
      </c>
      <c r="M72" s="87">
        <v>27.17</v>
      </c>
      <c r="N72" s="370"/>
      <c r="O72" s="16"/>
      <c r="P72" s="5"/>
      <c r="Q72" s="389">
        <f t="shared" ref="Q72:T72" si="19">Q68+Q50+Q30+Q14</f>
        <v>46.841538461538455</v>
      </c>
      <c r="R72" s="389">
        <f t="shared" si="19"/>
        <v>46.219615384615381</v>
      </c>
      <c r="S72" s="389">
        <f t="shared" si="19"/>
        <v>91.289999999999992</v>
      </c>
      <c r="T72" s="389">
        <f t="shared" si="19"/>
        <v>972.95</v>
      </c>
      <c r="U72" s="26"/>
      <c r="V72" s="390" t="s">
        <v>153</v>
      </c>
      <c r="W72" s="391">
        <v>5</v>
      </c>
      <c r="X72" s="391">
        <v>0</v>
      </c>
      <c r="Y72" s="391">
        <v>0</v>
      </c>
      <c r="Z72" s="391">
        <v>4</v>
      </c>
      <c r="AA72" s="392">
        <v>16.05</v>
      </c>
      <c r="AB72" s="26"/>
      <c r="AC72" s="5"/>
      <c r="AD72" s="142"/>
      <c r="AE72" s="142"/>
      <c r="AF72" s="142"/>
      <c r="AG72" s="142"/>
      <c r="AH72" s="142"/>
      <c r="AI72" s="84"/>
    </row>
    <row r="73" spans="1:35" x14ac:dyDescent="0.3">
      <c r="A73" s="388" t="s">
        <v>170</v>
      </c>
      <c r="B73" s="393"/>
      <c r="C73" s="393"/>
      <c r="D73" s="393"/>
      <c r="E73" s="393"/>
      <c r="F73" s="394"/>
      <c r="G73" s="26"/>
      <c r="H73" s="363" t="s">
        <v>44</v>
      </c>
      <c r="I73" s="169">
        <v>4</v>
      </c>
      <c r="J73" s="86">
        <v>7.0000000000000007E-2</v>
      </c>
      <c r="K73" s="86">
        <v>2.68</v>
      </c>
      <c r="L73" s="86">
        <v>0.1</v>
      </c>
      <c r="M73" s="87">
        <v>24.84</v>
      </c>
      <c r="N73" s="370"/>
      <c r="O73" s="395"/>
      <c r="P73" s="396"/>
      <c r="Q73" s="397"/>
      <c r="R73" s="397"/>
      <c r="S73" s="397"/>
      <c r="T73" s="398"/>
      <c r="U73" s="399"/>
      <c r="V73" s="239" t="s">
        <v>40</v>
      </c>
      <c r="W73" s="400">
        <v>70</v>
      </c>
      <c r="X73" s="400">
        <v>0.26600000000000001</v>
      </c>
      <c r="Y73" s="400">
        <v>8.4000000000000005E-2</v>
      </c>
      <c r="Z73" s="400">
        <v>10.822000000000001</v>
      </c>
      <c r="AA73" s="401">
        <v>40.6</v>
      </c>
      <c r="AB73" s="26"/>
      <c r="AC73" s="402"/>
      <c r="AD73" s="52"/>
      <c r="AE73" s="359" t="s">
        <v>158</v>
      </c>
      <c r="AF73" s="360"/>
      <c r="AG73" s="360"/>
      <c r="AH73" s="361"/>
      <c r="AI73" s="90"/>
    </row>
    <row r="74" spans="1:35" x14ac:dyDescent="0.3">
      <c r="A74" s="403" t="s">
        <v>171</v>
      </c>
      <c r="B74" s="404"/>
      <c r="C74" s="404"/>
      <c r="D74" s="404"/>
      <c r="E74" s="404"/>
      <c r="F74" s="405"/>
      <c r="G74" s="26"/>
      <c r="H74" s="363" t="s">
        <v>172</v>
      </c>
      <c r="I74" s="169">
        <v>0.08</v>
      </c>
      <c r="J74" s="169">
        <v>0</v>
      </c>
      <c r="K74" s="169">
        <v>0</v>
      </c>
      <c r="L74" s="169">
        <v>0.03</v>
      </c>
      <c r="M74" s="170">
        <v>0.12</v>
      </c>
      <c r="N74" s="370"/>
      <c r="O74" s="406"/>
      <c r="P74" s="5" t="s">
        <v>173</v>
      </c>
      <c r="Q74" s="5" t="s">
        <v>163</v>
      </c>
      <c r="R74" s="5" t="s">
        <v>164</v>
      </c>
      <c r="S74" s="5" t="s">
        <v>165</v>
      </c>
      <c r="T74" s="5" t="s">
        <v>166</v>
      </c>
      <c r="U74" s="399"/>
      <c r="V74" s="407" t="s">
        <v>48</v>
      </c>
      <c r="W74" s="408">
        <f t="shared" ref="W74:AA74" si="20">SUM(W63:W73)</f>
        <v>268.55508266492063</v>
      </c>
      <c r="X74" s="408">
        <f t="shared" si="20"/>
        <v>3.3760000000000003</v>
      </c>
      <c r="Y74" s="408">
        <f t="shared" si="20"/>
        <v>23.994000000000003</v>
      </c>
      <c r="Z74" s="408">
        <f t="shared" si="20"/>
        <v>33.182000000000002</v>
      </c>
      <c r="AA74" s="408">
        <f t="shared" si="20"/>
        <v>348.83000000000004</v>
      </c>
      <c r="AB74" s="399"/>
      <c r="AC74" s="409"/>
      <c r="AD74" s="52"/>
      <c r="AE74" s="410" t="s">
        <v>23</v>
      </c>
      <c r="AF74" s="411" t="s">
        <v>24</v>
      </c>
      <c r="AG74" s="411" t="s">
        <v>25</v>
      </c>
      <c r="AH74" s="412" t="s">
        <v>4</v>
      </c>
      <c r="AI74" s="5"/>
    </row>
    <row r="75" spans="1:35" x14ac:dyDescent="0.3">
      <c r="A75" s="413"/>
      <c r="B75" s="17"/>
      <c r="C75" s="17"/>
      <c r="D75" s="17"/>
      <c r="E75" s="17"/>
      <c r="F75" s="414"/>
      <c r="G75" s="26"/>
      <c r="H75" s="182" t="s">
        <v>43</v>
      </c>
      <c r="I75" s="183">
        <v>0.08</v>
      </c>
      <c r="J75" s="82">
        <v>0</v>
      </c>
      <c r="K75" s="82">
        <v>0</v>
      </c>
      <c r="L75" s="82">
        <v>0</v>
      </c>
      <c r="M75" s="214">
        <v>0</v>
      </c>
      <c r="N75" s="370"/>
      <c r="O75" s="53" t="s">
        <v>57</v>
      </c>
      <c r="P75" s="192"/>
      <c r="Q75" s="192"/>
      <c r="R75" s="192"/>
      <c r="S75" s="192"/>
      <c r="T75" s="192"/>
      <c r="U75" s="399"/>
      <c r="V75" s="5"/>
      <c r="W75" s="5"/>
      <c r="X75" s="5"/>
      <c r="Y75" s="5"/>
      <c r="Z75" s="5"/>
      <c r="AA75" s="5"/>
      <c r="AB75" s="399"/>
      <c r="AC75" s="17"/>
      <c r="AD75" s="5"/>
      <c r="AE75" s="415">
        <f t="shared" ref="AE75:AH75" si="21">AE71+AE55+AE28+AE13</f>
        <v>54.1066545009148</v>
      </c>
      <c r="AF75" s="415">
        <f t="shared" si="21"/>
        <v>46.417640673590334</v>
      </c>
      <c r="AG75" s="415">
        <f t="shared" si="21"/>
        <v>119.43745614968554</v>
      </c>
      <c r="AH75" s="415">
        <f t="shared" si="21"/>
        <v>1112.9747368421054</v>
      </c>
      <c r="AI75" s="5"/>
    </row>
    <row r="76" spans="1:35" x14ac:dyDescent="0.3">
      <c r="A76" s="71" t="s">
        <v>21</v>
      </c>
      <c r="B76" s="411" t="s">
        <v>108</v>
      </c>
      <c r="C76" s="411" t="s">
        <v>23</v>
      </c>
      <c r="D76" s="411" t="s">
        <v>24</v>
      </c>
      <c r="E76" s="411" t="s">
        <v>25</v>
      </c>
      <c r="F76" s="416" t="s">
        <v>4</v>
      </c>
      <c r="G76" s="26"/>
      <c r="H76" s="363" t="s">
        <v>174</v>
      </c>
      <c r="I76" s="169">
        <v>20</v>
      </c>
      <c r="J76" s="169">
        <v>5.34</v>
      </c>
      <c r="K76" s="169">
        <v>4.16</v>
      </c>
      <c r="L76" s="169">
        <v>0.08</v>
      </c>
      <c r="M76" s="170">
        <v>59</v>
      </c>
      <c r="N76" s="370"/>
      <c r="O76" s="417" t="s">
        <v>170</v>
      </c>
      <c r="P76" s="418" t="s">
        <v>175</v>
      </c>
      <c r="Q76" s="419"/>
      <c r="R76" s="419"/>
      <c r="S76" s="419"/>
      <c r="T76" s="419"/>
      <c r="U76" s="399"/>
      <c r="V76" s="5"/>
      <c r="W76" s="5"/>
      <c r="X76" s="420" t="s">
        <v>158</v>
      </c>
      <c r="Y76" s="421"/>
      <c r="Z76" s="422"/>
      <c r="AA76" s="422"/>
      <c r="AB76" s="399"/>
      <c r="AC76" s="597"/>
      <c r="AD76" s="566"/>
      <c r="AE76" s="22" t="s">
        <v>163</v>
      </c>
      <c r="AF76" s="22" t="s">
        <v>164</v>
      </c>
      <c r="AG76" s="22" t="s">
        <v>165</v>
      </c>
      <c r="AH76" s="385" t="s">
        <v>166</v>
      </c>
      <c r="AI76" s="8"/>
    </row>
    <row r="77" spans="1:35" x14ac:dyDescent="0.3">
      <c r="A77" s="85" t="s">
        <v>110</v>
      </c>
      <c r="B77" s="31">
        <v>80</v>
      </c>
      <c r="C77" s="86">
        <v>3.96</v>
      </c>
      <c r="D77" s="86">
        <v>1.02</v>
      </c>
      <c r="E77" s="86">
        <v>21.45</v>
      </c>
      <c r="F77" s="87">
        <v>102.9</v>
      </c>
      <c r="G77" s="26"/>
      <c r="H77" s="423" t="s">
        <v>133</v>
      </c>
      <c r="I77" s="424">
        <v>20</v>
      </c>
      <c r="J77" s="424">
        <v>0.4</v>
      </c>
      <c r="K77" s="424">
        <v>0.02</v>
      </c>
      <c r="L77" s="424">
        <v>1.06</v>
      </c>
      <c r="M77" s="425">
        <v>5</v>
      </c>
      <c r="N77" s="50"/>
      <c r="O77" s="345" t="s">
        <v>21</v>
      </c>
      <c r="P77" s="426" t="s">
        <v>27</v>
      </c>
      <c r="Q77" s="426" t="s">
        <v>61</v>
      </c>
      <c r="R77" s="426" t="s">
        <v>29</v>
      </c>
      <c r="S77" s="426" t="s">
        <v>30</v>
      </c>
      <c r="T77" s="427" t="s">
        <v>62</v>
      </c>
      <c r="U77" s="399"/>
      <c r="V77" s="18"/>
      <c r="W77" s="26"/>
      <c r="X77" s="422" t="s">
        <v>23</v>
      </c>
      <c r="Y77" s="422" t="s">
        <v>24</v>
      </c>
      <c r="Z77" s="422" t="s">
        <v>25</v>
      </c>
      <c r="AA77" s="422" t="s">
        <v>4</v>
      </c>
      <c r="AB77" s="399"/>
      <c r="AC77" s="388"/>
      <c r="AD77" s="35" t="s">
        <v>168</v>
      </c>
      <c r="AE77" s="35" t="s">
        <v>176</v>
      </c>
      <c r="AF77" s="18"/>
      <c r="AG77" s="18"/>
      <c r="AH77" s="18"/>
      <c r="AI77" s="5"/>
    </row>
    <row r="78" spans="1:35" x14ac:dyDescent="0.3">
      <c r="A78" s="108" t="s">
        <v>43</v>
      </c>
      <c r="B78" s="95">
        <v>0.8</v>
      </c>
      <c r="C78" s="95">
        <v>0</v>
      </c>
      <c r="D78" s="95">
        <v>0</v>
      </c>
      <c r="E78" s="95">
        <v>0</v>
      </c>
      <c r="F78" s="34">
        <v>0</v>
      </c>
      <c r="G78" s="5"/>
      <c r="H78" s="363" t="s">
        <v>68</v>
      </c>
      <c r="I78" s="169">
        <v>35</v>
      </c>
      <c r="J78" s="169">
        <v>0.245</v>
      </c>
      <c r="K78" s="169">
        <v>3.5000000000000003E-2</v>
      </c>
      <c r="L78" s="169">
        <v>1.2600000000000002</v>
      </c>
      <c r="M78" s="170">
        <v>5.25</v>
      </c>
      <c r="N78" s="90"/>
      <c r="O78" s="131" t="s">
        <v>66</v>
      </c>
      <c r="P78" s="132">
        <v>11</v>
      </c>
      <c r="Q78" s="132">
        <v>0.11</v>
      </c>
      <c r="R78" s="132">
        <v>2.75E-2</v>
      </c>
      <c r="S78" s="132">
        <v>1.0449999999999999</v>
      </c>
      <c r="T78" s="133">
        <v>4.51</v>
      </c>
      <c r="U78" s="399"/>
      <c r="V78" s="428"/>
      <c r="W78" s="215"/>
      <c r="X78" s="429">
        <f t="shared" ref="X78:AA78" si="22">X74+X58+X35+X20</f>
        <v>32.285999999999994</v>
      </c>
      <c r="Y78" s="429">
        <f t="shared" si="22"/>
        <v>48.774000000000001</v>
      </c>
      <c r="Z78" s="429">
        <f t="shared" si="22"/>
        <v>104.08200000000001</v>
      </c>
      <c r="AA78" s="429">
        <f t="shared" si="22"/>
        <v>932.68200000000002</v>
      </c>
      <c r="AB78" s="399"/>
      <c r="AC78" s="388" t="s">
        <v>170</v>
      </c>
      <c r="AD78" s="192"/>
      <c r="AE78" s="192"/>
      <c r="AF78" s="192"/>
      <c r="AG78" s="192"/>
      <c r="AH78" s="192"/>
      <c r="AI78" s="5"/>
    </row>
    <row r="79" spans="1:35" x14ac:dyDescent="0.3">
      <c r="A79" s="85" t="s">
        <v>66</v>
      </c>
      <c r="B79" s="31">
        <v>32</v>
      </c>
      <c r="C79" s="31">
        <v>0.28799999999999998</v>
      </c>
      <c r="D79" s="31">
        <v>6.4000000000000001E-2</v>
      </c>
      <c r="E79" s="31">
        <v>3.0720000000000001</v>
      </c>
      <c r="F79" s="83">
        <v>13.12</v>
      </c>
      <c r="G79" s="5"/>
      <c r="H79" s="182" t="s">
        <v>151</v>
      </c>
      <c r="I79" s="183">
        <v>35</v>
      </c>
      <c r="J79" s="82">
        <v>0.31500000000000006</v>
      </c>
      <c r="K79" s="82">
        <v>7.0000000000000007E-2</v>
      </c>
      <c r="L79" s="82">
        <v>3.36</v>
      </c>
      <c r="M79" s="214">
        <v>14.35</v>
      </c>
      <c r="N79" s="215"/>
      <c r="O79" s="131" t="s">
        <v>69</v>
      </c>
      <c r="P79" s="132">
        <v>12</v>
      </c>
      <c r="Q79" s="140">
        <v>0.08</v>
      </c>
      <c r="R79" s="140">
        <v>0.04</v>
      </c>
      <c r="S79" s="140">
        <v>0.44</v>
      </c>
      <c r="T79" s="141">
        <v>2.08</v>
      </c>
      <c r="U79" s="399"/>
      <c r="V79" s="215"/>
      <c r="W79" s="215"/>
      <c r="X79" s="22" t="s">
        <v>163</v>
      </c>
      <c r="Y79" s="22" t="s">
        <v>164</v>
      </c>
      <c r="Z79" s="22" t="s">
        <v>165</v>
      </c>
      <c r="AA79" s="385" t="s">
        <v>166</v>
      </c>
      <c r="AB79" s="399"/>
      <c r="AC79" s="113" t="s">
        <v>177</v>
      </c>
      <c r="AD79" s="113"/>
      <c r="AE79" s="113"/>
      <c r="AF79" s="113"/>
      <c r="AG79" s="113"/>
      <c r="AH79" s="113"/>
      <c r="AI79" s="5"/>
    </row>
    <row r="80" spans="1:35" x14ac:dyDescent="0.3">
      <c r="A80" s="85" t="s">
        <v>178</v>
      </c>
      <c r="B80" s="31">
        <v>5</v>
      </c>
      <c r="C80" s="31">
        <v>1.19</v>
      </c>
      <c r="D80" s="31">
        <v>6.5000000000000002E-2</v>
      </c>
      <c r="E80" s="31">
        <v>2.29</v>
      </c>
      <c r="F80" s="83">
        <v>15.2</v>
      </c>
      <c r="G80" s="5"/>
      <c r="H80" s="430" t="s">
        <v>65</v>
      </c>
      <c r="I80" s="128">
        <v>70</v>
      </c>
      <c r="J80" s="128">
        <v>0.35</v>
      </c>
      <c r="K80" s="129">
        <v>7.0000000000000007E-2</v>
      </c>
      <c r="L80" s="431">
        <v>6.37</v>
      </c>
      <c r="M80" s="432">
        <v>25.2</v>
      </c>
      <c r="N80" s="5"/>
      <c r="O80" s="131" t="s">
        <v>64</v>
      </c>
      <c r="P80" s="132">
        <v>35</v>
      </c>
      <c r="Q80" s="140">
        <v>0.59230769230769231</v>
      </c>
      <c r="R80" s="140">
        <v>2.6923076923076925E-2</v>
      </c>
      <c r="S80" s="140">
        <v>7</v>
      </c>
      <c r="T80" s="141">
        <v>30.099999999999998</v>
      </c>
      <c r="U80" s="399"/>
      <c r="V80" s="215"/>
      <c r="W80" s="215"/>
      <c r="X80" s="215"/>
      <c r="Y80" s="215"/>
      <c r="Z80" s="215"/>
      <c r="AA80" s="215"/>
      <c r="AB80" s="433"/>
      <c r="AC80" s="68" t="s">
        <v>21</v>
      </c>
      <c r="AD80" s="69" t="s">
        <v>27</v>
      </c>
      <c r="AE80" s="69" t="s">
        <v>28</v>
      </c>
      <c r="AF80" s="69" t="s">
        <v>29</v>
      </c>
      <c r="AG80" s="69" t="s">
        <v>30</v>
      </c>
      <c r="AH80" s="70" t="s">
        <v>4</v>
      </c>
      <c r="AI80" s="166"/>
    </row>
    <row r="81" spans="1:35" x14ac:dyDescent="0.3">
      <c r="A81" s="85" t="s">
        <v>172</v>
      </c>
      <c r="B81" s="31">
        <v>0.49779820026804522</v>
      </c>
      <c r="C81" s="31">
        <v>3.2356883017422941E-2</v>
      </c>
      <c r="D81" s="31">
        <v>0</v>
      </c>
      <c r="E81" s="31">
        <v>2.5885506413938355E-2</v>
      </c>
      <c r="F81" s="83">
        <v>0.23296955772544514</v>
      </c>
      <c r="G81" s="5"/>
      <c r="H81" s="243" t="s">
        <v>48</v>
      </c>
      <c r="I81" s="213">
        <f t="shared" ref="I81:M81" si="23">SUM(I70:I80)</f>
        <v>225.16</v>
      </c>
      <c r="J81" s="213">
        <f t="shared" si="23"/>
        <v>9.759999999999998</v>
      </c>
      <c r="K81" s="213">
        <f t="shared" si="23"/>
        <v>9.7850000000000001</v>
      </c>
      <c r="L81" s="213">
        <f t="shared" si="23"/>
        <v>22.864999999999998</v>
      </c>
      <c r="M81" s="213">
        <f t="shared" si="23"/>
        <v>225.42999999999998</v>
      </c>
      <c r="N81" s="5"/>
      <c r="O81" s="149" t="s">
        <v>74</v>
      </c>
      <c r="P81" s="150">
        <v>0.40000000000000008</v>
      </c>
      <c r="Q81" s="150">
        <v>0</v>
      </c>
      <c r="R81" s="150">
        <v>0</v>
      </c>
      <c r="S81" s="150">
        <v>0.4</v>
      </c>
      <c r="T81" s="150">
        <v>1.5</v>
      </c>
      <c r="U81" s="399"/>
      <c r="V81" s="388" t="s">
        <v>170</v>
      </c>
      <c r="W81" s="18"/>
      <c r="X81" s="18"/>
      <c r="Y81" s="18"/>
      <c r="Z81" s="18"/>
      <c r="AA81" s="18"/>
      <c r="AB81" s="433"/>
      <c r="AC81" s="126" t="s">
        <v>64</v>
      </c>
      <c r="AD81" s="82">
        <v>36</v>
      </c>
      <c r="AE81" s="31">
        <v>0.6</v>
      </c>
      <c r="AF81" s="31">
        <v>2.4E-2</v>
      </c>
      <c r="AG81" s="31">
        <v>7.2</v>
      </c>
      <c r="AH81" s="83">
        <v>30.96</v>
      </c>
      <c r="AI81" s="166"/>
    </row>
    <row r="82" spans="1:35" x14ac:dyDescent="0.3">
      <c r="A82" s="85" t="s">
        <v>87</v>
      </c>
      <c r="B82" s="31">
        <v>30</v>
      </c>
      <c r="C82" s="86">
        <v>0.51</v>
      </c>
      <c r="D82" s="86">
        <v>0.03</v>
      </c>
      <c r="E82" s="86">
        <v>6</v>
      </c>
      <c r="F82" s="87">
        <v>25.8</v>
      </c>
      <c r="G82" s="26"/>
      <c r="H82" s="238"/>
      <c r="I82" s="282"/>
      <c r="J82" s="282"/>
      <c r="K82" s="282"/>
      <c r="L82" s="282"/>
      <c r="M82" s="282"/>
      <c r="N82" s="26"/>
      <c r="O82" s="149" t="s">
        <v>76</v>
      </c>
      <c r="P82" s="155">
        <v>12</v>
      </c>
      <c r="Q82" s="156">
        <v>0.11</v>
      </c>
      <c r="R82" s="156">
        <v>0.01</v>
      </c>
      <c r="S82" s="156">
        <v>0.52</v>
      </c>
      <c r="T82" s="157">
        <v>2.64</v>
      </c>
      <c r="U82" s="399"/>
      <c r="V82" s="434" t="s">
        <v>179</v>
      </c>
      <c r="W82" s="435"/>
      <c r="X82" s="435"/>
      <c r="Y82" s="435"/>
      <c r="Z82" s="435"/>
      <c r="AA82" s="436"/>
      <c r="AB82" s="433"/>
      <c r="AC82" s="126" t="s">
        <v>66</v>
      </c>
      <c r="AD82" s="82">
        <v>11</v>
      </c>
      <c r="AE82" s="31">
        <v>9.6250000000000016E-2</v>
      </c>
      <c r="AF82" s="31">
        <v>2.1999999999999999E-2</v>
      </c>
      <c r="AG82" s="31">
        <v>1.0587500000000001</v>
      </c>
      <c r="AH82" s="83">
        <v>4.51</v>
      </c>
      <c r="AI82" s="167"/>
    </row>
    <row r="83" spans="1:35" x14ac:dyDescent="0.3">
      <c r="A83" s="85" t="s">
        <v>42</v>
      </c>
      <c r="B83" s="31">
        <v>5</v>
      </c>
      <c r="C83" s="75">
        <v>0</v>
      </c>
      <c r="D83" s="75">
        <v>5</v>
      </c>
      <c r="E83" s="75">
        <v>0</v>
      </c>
      <c r="F83" s="76">
        <v>45</v>
      </c>
      <c r="G83" s="26"/>
      <c r="H83" s="113"/>
      <c r="I83" s="134"/>
      <c r="J83" s="134"/>
      <c r="K83" s="134"/>
      <c r="L83" s="134"/>
      <c r="M83" s="134"/>
      <c r="N83" s="26"/>
      <c r="O83" s="363" t="s">
        <v>180</v>
      </c>
      <c r="P83" s="169">
        <v>0.21</v>
      </c>
      <c r="Q83" s="437">
        <v>0</v>
      </c>
      <c r="R83" s="437">
        <v>0</v>
      </c>
      <c r="S83" s="437">
        <v>0.01</v>
      </c>
      <c r="T83" s="438">
        <v>0.09</v>
      </c>
      <c r="U83" s="399"/>
      <c r="V83" s="439" t="s">
        <v>181</v>
      </c>
      <c r="W83" s="57"/>
      <c r="X83" s="57"/>
      <c r="Y83" s="57"/>
      <c r="Z83" s="57"/>
      <c r="AA83" s="440"/>
      <c r="AB83" s="433"/>
      <c r="AC83" s="126" t="s">
        <v>70</v>
      </c>
      <c r="AD83" s="82">
        <v>13</v>
      </c>
      <c r="AE83" s="31">
        <v>0.14000000000000001</v>
      </c>
      <c r="AF83" s="31">
        <v>3.0000000000000002E-2</v>
      </c>
      <c r="AG83" s="31">
        <v>0.14000000000000001</v>
      </c>
      <c r="AH83" s="83">
        <v>1.69</v>
      </c>
      <c r="AI83" s="352"/>
    </row>
    <row r="84" spans="1:35" x14ac:dyDescent="0.3">
      <c r="A84" s="85" t="s">
        <v>43</v>
      </c>
      <c r="B84" s="31">
        <v>0.3</v>
      </c>
      <c r="C84" s="31">
        <v>0</v>
      </c>
      <c r="D84" s="31">
        <v>0</v>
      </c>
      <c r="E84" s="31">
        <v>0</v>
      </c>
      <c r="F84" s="83">
        <v>0</v>
      </c>
      <c r="G84" s="26"/>
      <c r="H84" s="5"/>
      <c r="I84" s="5"/>
      <c r="J84" s="5"/>
      <c r="K84" s="5"/>
      <c r="L84" s="5"/>
      <c r="M84" s="5"/>
      <c r="N84" s="26"/>
      <c r="O84" s="363" t="s">
        <v>54</v>
      </c>
      <c r="P84" s="169">
        <v>0.01</v>
      </c>
      <c r="Q84" s="437">
        <v>0</v>
      </c>
      <c r="R84" s="437">
        <v>0</v>
      </c>
      <c r="S84" s="437">
        <v>0</v>
      </c>
      <c r="T84" s="438">
        <v>0</v>
      </c>
      <c r="U84" s="399"/>
      <c r="V84" s="200"/>
      <c r="W84" s="441"/>
      <c r="X84" s="441"/>
      <c r="Y84" s="441"/>
      <c r="Z84" s="441"/>
      <c r="AA84" s="442"/>
      <c r="AB84" s="433"/>
      <c r="AC84" s="126" t="s">
        <v>54</v>
      </c>
      <c r="AD84" s="82">
        <v>0.05</v>
      </c>
      <c r="AE84" s="31">
        <v>0</v>
      </c>
      <c r="AF84" s="31">
        <v>0</v>
      </c>
      <c r="AG84" s="31">
        <v>0</v>
      </c>
      <c r="AH84" s="83">
        <v>0</v>
      </c>
      <c r="AI84" s="90"/>
    </row>
    <row r="85" spans="1:35" x14ac:dyDescent="0.3">
      <c r="A85" s="85" t="s">
        <v>54</v>
      </c>
      <c r="B85" s="31">
        <v>0.1</v>
      </c>
      <c r="C85" s="31">
        <v>0</v>
      </c>
      <c r="D85" s="31">
        <v>0</v>
      </c>
      <c r="E85" s="31">
        <v>0</v>
      </c>
      <c r="F85" s="83">
        <v>0</v>
      </c>
      <c r="G85" s="26"/>
      <c r="H85" s="18"/>
      <c r="I85" s="18"/>
      <c r="J85" s="428"/>
      <c r="K85" s="16"/>
      <c r="L85" s="443"/>
      <c r="M85" s="414"/>
      <c r="N85" s="26"/>
      <c r="O85" s="363" t="s">
        <v>43</v>
      </c>
      <c r="P85" s="169">
        <v>0.43</v>
      </c>
      <c r="Q85" s="437">
        <v>0</v>
      </c>
      <c r="R85" s="437">
        <v>0</v>
      </c>
      <c r="S85" s="437">
        <v>0</v>
      </c>
      <c r="T85" s="438">
        <v>0</v>
      </c>
      <c r="U85" s="399"/>
      <c r="V85" s="108" t="s">
        <v>21</v>
      </c>
      <c r="W85" s="276" t="s">
        <v>26</v>
      </c>
      <c r="X85" s="276" t="s">
        <v>23</v>
      </c>
      <c r="Y85" s="276" t="s">
        <v>24</v>
      </c>
      <c r="Z85" s="276" t="s">
        <v>25</v>
      </c>
      <c r="AA85" s="277" t="s">
        <v>4</v>
      </c>
      <c r="AB85" s="433"/>
      <c r="AC85" s="126" t="s">
        <v>43</v>
      </c>
      <c r="AD85" s="82">
        <v>0.34</v>
      </c>
      <c r="AE85" s="31">
        <v>0</v>
      </c>
      <c r="AF85" s="31">
        <v>0</v>
      </c>
      <c r="AG85" s="31">
        <v>0</v>
      </c>
      <c r="AH85" s="83">
        <v>0</v>
      </c>
      <c r="AI85" s="84"/>
    </row>
    <row r="86" spans="1:35" x14ac:dyDescent="0.3">
      <c r="A86" s="85" t="s">
        <v>182</v>
      </c>
      <c r="B86" s="31">
        <v>30</v>
      </c>
      <c r="C86" s="31">
        <v>0.51</v>
      </c>
      <c r="D86" s="31">
        <v>0.02</v>
      </c>
      <c r="E86" s="31">
        <v>5.49</v>
      </c>
      <c r="F86" s="83">
        <v>26.29</v>
      </c>
      <c r="G86" s="26"/>
      <c r="H86" s="35"/>
      <c r="I86" s="444"/>
      <c r="J86" s="359" t="s">
        <v>158</v>
      </c>
      <c r="K86" s="360"/>
      <c r="L86" s="360"/>
      <c r="M86" s="361"/>
      <c r="N86" s="26"/>
      <c r="O86" s="445" t="s">
        <v>37</v>
      </c>
      <c r="P86" s="94">
        <v>88.8</v>
      </c>
      <c r="Q86" s="446">
        <v>0</v>
      </c>
      <c r="R86" s="446">
        <v>0</v>
      </c>
      <c r="S86" s="446">
        <v>0</v>
      </c>
      <c r="T86" s="447">
        <v>0</v>
      </c>
      <c r="U86" s="399"/>
      <c r="V86" s="246" t="s">
        <v>115</v>
      </c>
      <c r="W86" s="247">
        <v>80</v>
      </c>
      <c r="X86" s="86">
        <v>2.16</v>
      </c>
      <c r="Y86" s="86">
        <v>0.24</v>
      </c>
      <c r="Z86" s="86">
        <v>22.56</v>
      </c>
      <c r="AA86" s="86">
        <v>104</v>
      </c>
      <c r="AB86" s="433"/>
      <c r="AC86" s="126" t="s">
        <v>37</v>
      </c>
      <c r="AD86" s="82">
        <v>80</v>
      </c>
      <c r="AE86" s="31">
        <v>0</v>
      </c>
      <c r="AF86" s="31">
        <v>0</v>
      </c>
      <c r="AG86" s="31">
        <v>0</v>
      </c>
      <c r="AH86" s="83">
        <v>0</v>
      </c>
      <c r="AI86" s="90"/>
    </row>
    <row r="87" spans="1:35" x14ac:dyDescent="0.3">
      <c r="A87" s="71" t="str">
        <f t="shared" ref="A87:F87" si="24">A49</f>
        <v>Gurķi</v>
      </c>
      <c r="B87" s="448">
        <f t="shared" si="24"/>
        <v>40</v>
      </c>
      <c r="C87" s="448">
        <f t="shared" si="24"/>
        <v>0.39</v>
      </c>
      <c r="D87" s="448">
        <f t="shared" si="24"/>
        <v>0.13</v>
      </c>
      <c r="E87" s="448">
        <f t="shared" si="24"/>
        <v>1.17</v>
      </c>
      <c r="F87" s="449">
        <f t="shared" si="24"/>
        <v>8</v>
      </c>
      <c r="G87" s="26"/>
      <c r="H87" s="35"/>
      <c r="I87" s="444"/>
      <c r="J87" s="368" t="s">
        <v>23</v>
      </c>
      <c r="K87" s="63" t="s">
        <v>24</v>
      </c>
      <c r="L87" s="63" t="s">
        <v>25</v>
      </c>
      <c r="M87" s="369" t="s">
        <v>4</v>
      </c>
      <c r="N87" s="18"/>
      <c r="O87" s="363" t="s">
        <v>83</v>
      </c>
      <c r="P87" s="169">
        <v>10</v>
      </c>
      <c r="Q87" s="437">
        <v>0.26</v>
      </c>
      <c r="R87" s="437">
        <v>2.5</v>
      </c>
      <c r="S87" s="437">
        <v>0.27</v>
      </c>
      <c r="T87" s="438">
        <v>24.62</v>
      </c>
      <c r="U87" s="399"/>
      <c r="V87" s="85" t="s">
        <v>50</v>
      </c>
      <c r="W87" s="31">
        <v>2.19</v>
      </c>
      <c r="X87" s="31">
        <v>1.3999999999999999E-2</v>
      </c>
      <c r="Y87" s="31">
        <v>1.56</v>
      </c>
      <c r="Z87" s="31">
        <v>0.02</v>
      </c>
      <c r="AA87" s="83">
        <v>14.175999999999998</v>
      </c>
      <c r="AB87" s="433"/>
      <c r="AC87" s="126" t="s">
        <v>78</v>
      </c>
      <c r="AD87" s="82">
        <v>8</v>
      </c>
      <c r="AE87" s="31">
        <v>0.74</v>
      </c>
      <c r="AF87" s="31">
        <v>0.08</v>
      </c>
      <c r="AG87" s="31">
        <v>5.36</v>
      </c>
      <c r="AH87" s="83">
        <v>26.4</v>
      </c>
      <c r="AI87" s="90"/>
    </row>
    <row r="88" spans="1:35" x14ac:dyDescent="0.3">
      <c r="A88" s="91" t="str">
        <f t="shared" ref="A88:F88" si="25">A50</f>
        <v>Olīveļļa</v>
      </c>
      <c r="B88" s="89">
        <f t="shared" si="25"/>
        <v>2</v>
      </c>
      <c r="C88" s="89">
        <f t="shared" si="25"/>
        <v>0</v>
      </c>
      <c r="D88" s="89">
        <f t="shared" si="25"/>
        <v>2</v>
      </c>
      <c r="E88" s="89">
        <f t="shared" si="25"/>
        <v>0</v>
      </c>
      <c r="F88" s="92">
        <f t="shared" si="25"/>
        <v>17.68</v>
      </c>
      <c r="G88" s="26"/>
      <c r="H88" s="16"/>
      <c r="I88" s="5"/>
      <c r="J88" s="415">
        <f t="shared" ref="J88:M88" si="26">J23+J65+J41+J81</f>
        <v>51.29885238095239</v>
      </c>
      <c r="K88" s="415">
        <f t="shared" si="26"/>
        <v>40.630522222222226</v>
      </c>
      <c r="L88" s="415">
        <f t="shared" si="26"/>
        <v>86.138061904761898</v>
      </c>
      <c r="M88" s="415">
        <f t="shared" si="26"/>
        <v>918.33199999999988</v>
      </c>
      <c r="N88" s="18"/>
      <c r="O88" s="182" t="s">
        <v>90</v>
      </c>
      <c r="P88" s="183">
        <v>22</v>
      </c>
      <c r="Q88" s="183">
        <v>2.0699999999999998</v>
      </c>
      <c r="R88" s="183">
        <v>0.36</v>
      </c>
      <c r="S88" s="183">
        <v>13.2</v>
      </c>
      <c r="T88" s="217">
        <v>68.099999999999994</v>
      </c>
      <c r="U88" s="399"/>
      <c r="V88" s="108" t="s">
        <v>43</v>
      </c>
      <c r="W88" s="95">
        <v>0.2</v>
      </c>
      <c r="X88" s="95">
        <v>0</v>
      </c>
      <c r="Y88" s="95">
        <v>0</v>
      </c>
      <c r="Z88" s="95">
        <v>0</v>
      </c>
      <c r="AA88" s="34">
        <v>0</v>
      </c>
      <c r="AB88" s="399"/>
      <c r="AC88" s="126" t="s">
        <v>81</v>
      </c>
      <c r="AD88" s="82">
        <v>15</v>
      </c>
      <c r="AE88" s="31">
        <v>0.04</v>
      </c>
      <c r="AF88" s="31">
        <v>0.01</v>
      </c>
      <c r="AG88" s="31">
        <v>0.6</v>
      </c>
      <c r="AH88" s="83">
        <v>2.7</v>
      </c>
      <c r="AI88" s="167"/>
    </row>
    <row r="89" spans="1:35" x14ac:dyDescent="0.3">
      <c r="A89" s="91" t="str">
        <f t="shared" ref="A89:F89" si="27">A51</f>
        <v>Sāls</v>
      </c>
      <c r="B89" s="89">
        <f t="shared" si="27"/>
        <v>7.0000000000000007E-2</v>
      </c>
      <c r="C89" s="89">
        <f t="shared" si="27"/>
        <v>0</v>
      </c>
      <c r="D89" s="89">
        <f t="shared" si="27"/>
        <v>0</v>
      </c>
      <c r="E89" s="89">
        <f t="shared" si="27"/>
        <v>0</v>
      </c>
      <c r="F89" s="92">
        <f t="shared" si="27"/>
        <v>0</v>
      </c>
      <c r="G89" s="26"/>
      <c r="H89" s="598"/>
      <c r="I89" s="599"/>
      <c r="J89" s="22" t="s">
        <v>163</v>
      </c>
      <c r="K89" s="22" t="s">
        <v>164</v>
      </c>
      <c r="L89" s="22" t="s">
        <v>165</v>
      </c>
      <c r="M89" s="385" t="s">
        <v>166</v>
      </c>
      <c r="N89" s="399"/>
      <c r="O89" s="450" t="s">
        <v>48</v>
      </c>
      <c r="P89" s="451">
        <f t="shared" ref="P89:T89" si="28">SUM(P78:P88)</f>
        <v>191.85000000000002</v>
      </c>
      <c r="Q89" s="451">
        <f t="shared" si="28"/>
        <v>3.2223076923076923</v>
      </c>
      <c r="R89" s="451">
        <f t="shared" si="28"/>
        <v>2.9644230769230768</v>
      </c>
      <c r="S89" s="451">
        <f t="shared" si="28"/>
        <v>22.884999999999998</v>
      </c>
      <c r="T89" s="451">
        <f t="shared" si="28"/>
        <v>133.63999999999999</v>
      </c>
      <c r="U89" s="399"/>
      <c r="V89" s="452" t="s">
        <v>66</v>
      </c>
      <c r="W89" s="453">
        <v>5</v>
      </c>
      <c r="X89" s="454">
        <v>0.04</v>
      </c>
      <c r="Y89" s="150">
        <v>0.01</v>
      </c>
      <c r="Z89" s="150">
        <v>0.48</v>
      </c>
      <c r="AA89" s="455">
        <v>2.0499999999999998</v>
      </c>
      <c r="AB89" s="399"/>
      <c r="AC89" s="171" t="s">
        <v>83</v>
      </c>
      <c r="AD89" s="172">
        <v>10</v>
      </c>
      <c r="AE89" s="173">
        <v>0.26</v>
      </c>
      <c r="AF89" s="173">
        <v>2.5</v>
      </c>
      <c r="AG89" s="173">
        <v>0.27</v>
      </c>
      <c r="AH89" s="174">
        <v>24.62</v>
      </c>
      <c r="AI89" s="456"/>
    </row>
    <row r="90" spans="1:35" x14ac:dyDescent="0.3">
      <c r="A90" s="291" t="str">
        <f t="shared" ref="A90:F90" si="29">A52</f>
        <v>Dilles</v>
      </c>
      <c r="B90" s="457">
        <f t="shared" si="29"/>
        <v>1</v>
      </c>
      <c r="C90" s="457">
        <f t="shared" si="29"/>
        <v>0.03</v>
      </c>
      <c r="D90" s="457">
        <f t="shared" si="29"/>
        <v>0.01</v>
      </c>
      <c r="E90" s="457">
        <f t="shared" si="29"/>
        <v>7.0000000000000007E-2</v>
      </c>
      <c r="F90" s="458">
        <f t="shared" si="29"/>
        <v>0.43</v>
      </c>
      <c r="G90" s="26"/>
      <c r="H90" s="388" t="s">
        <v>170</v>
      </c>
      <c r="I90" s="215"/>
      <c r="J90" s="215" t="s">
        <v>183</v>
      </c>
      <c r="K90" s="459"/>
      <c r="L90" s="215" t="s">
        <v>184</v>
      </c>
      <c r="M90" s="215"/>
      <c r="N90" s="399"/>
      <c r="O90" s="53" t="s">
        <v>185</v>
      </c>
      <c r="P90" s="460"/>
      <c r="Q90" s="460"/>
      <c r="R90" s="460"/>
      <c r="S90" s="460"/>
      <c r="T90" s="460"/>
      <c r="U90" s="399"/>
      <c r="V90" s="452" t="s">
        <v>87</v>
      </c>
      <c r="W90" s="453">
        <v>20</v>
      </c>
      <c r="X90" s="454">
        <v>0.2</v>
      </c>
      <c r="Y90" s="150">
        <v>0.02</v>
      </c>
      <c r="Z90" s="150">
        <v>1.3</v>
      </c>
      <c r="AA90" s="455">
        <v>5.2</v>
      </c>
      <c r="AB90" s="399"/>
      <c r="AC90" s="177" t="s">
        <v>85</v>
      </c>
      <c r="AD90" s="129">
        <v>8</v>
      </c>
      <c r="AE90" s="178">
        <v>0.69</v>
      </c>
      <c r="AF90" s="178">
        <v>0.2</v>
      </c>
      <c r="AG90" s="178">
        <v>4</v>
      </c>
      <c r="AH90" s="179">
        <v>20.56</v>
      </c>
      <c r="AI90" s="84"/>
    </row>
    <row r="91" spans="1:35" x14ac:dyDescent="0.3">
      <c r="A91" s="135" t="s">
        <v>48</v>
      </c>
      <c r="B91" s="103">
        <f t="shared" ref="B91:F91" si="30">SUM(B77:B90)</f>
        <v>226.76779820026806</v>
      </c>
      <c r="C91" s="103">
        <f t="shared" si="30"/>
        <v>6.9103568830174229</v>
      </c>
      <c r="D91" s="103">
        <f t="shared" si="30"/>
        <v>8.3390000000000004</v>
      </c>
      <c r="E91" s="103">
        <f t="shared" si="30"/>
        <v>39.567885506413944</v>
      </c>
      <c r="F91" s="103">
        <f t="shared" si="30"/>
        <v>254.65296955772547</v>
      </c>
      <c r="G91" s="26"/>
      <c r="H91" s="393"/>
      <c r="I91" s="461"/>
      <c r="J91" s="461"/>
      <c r="K91" s="461"/>
      <c r="L91" s="461"/>
      <c r="M91" s="50"/>
      <c r="N91" s="399"/>
      <c r="O91" s="462" t="s">
        <v>170</v>
      </c>
      <c r="P91" s="463" t="s">
        <v>186</v>
      </c>
      <c r="Q91" s="48"/>
      <c r="R91" s="48"/>
      <c r="S91" s="48"/>
      <c r="T91" s="48"/>
      <c r="U91" s="399"/>
      <c r="V91" s="452" t="s">
        <v>123</v>
      </c>
      <c r="W91" s="453">
        <v>14</v>
      </c>
      <c r="X91" s="454">
        <v>0.14000000000000001</v>
      </c>
      <c r="Y91" s="150">
        <v>0.04</v>
      </c>
      <c r="Z91" s="150">
        <v>0.84</v>
      </c>
      <c r="AA91" s="455">
        <v>4.34</v>
      </c>
      <c r="AB91" s="399"/>
      <c r="AC91" s="102" t="s">
        <v>48</v>
      </c>
      <c r="AD91" s="103">
        <f t="shared" ref="AD91:AH91" si="31">SUM(AD81:AD90)</f>
        <v>181.39</v>
      </c>
      <c r="AE91" s="103">
        <f t="shared" si="31"/>
        <v>2.5662500000000001</v>
      </c>
      <c r="AF91" s="103">
        <f t="shared" si="31"/>
        <v>2.8660000000000001</v>
      </c>
      <c r="AG91" s="103">
        <f t="shared" si="31"/>
        <v>18.628750000000004</v>
      </c>
      <c r="AH91" s="103">
        <f t="shared" si="31"/>
        <v>111.44</v>
      </c>
      <c r="AI91" s="90"/>
    </row>
    <row r="92" spans="1:35" x14ac:dyDescent="0.3">
      <c r="A92" s="399"/>
      <c r="B92" s="298"/>
      <c r="C92" s="298"/>
      <c r="D92" s="298"/>
      <c r="E92" s="298"/>
      <c r="F92" s="298"/>
      <c r="G92" s="399"/>
      <c r="H92" s="464" t="s">
        <v>187</v>
      </c>
      <c r="I92" s="465"/>
      <c r="J92" s="465"/>
      <c r="K92" s="465"/>
      <c r="L92" s="466"/>
      <c r="M92" s="467"/>
      <c r="N92" s="399"/>
      <c r="O92" s="127" t="s">
        <v>21</v>
      </c>
      <c r="P92" s="468" t="s">
        <v>27</v>
      </c>
      <c r="Q92" s="331" t="s">
        <v>23</v>
      </c>
      <c r="R92" s="331" t="s">
        <v>24</v>
      </c>
      <c r="S92" s="331" t="s">
        <v>25</v>
      </c>
      <c r="T92" s="332" t="s">
        <v>4</v>
      </c>
      <c r="U92" s="399"/>
      <c r="V92" s="452" t="s">
        <v>126</v>
      </c>
      <c r="W92" s="453">
        <v>14</v>
      </c>
      <c r="X92" s="454">
        <v>0.17</v>
      </c>
      <c r="Y92" s="150">
        <v>0.03</v>
      </c>
      <c r="Z92" s="150">
        <v>0.46</v>
      </c>
      <c r="AA92" s="455">
        <v>2.2400000000000002</v>
      </c>
      <c r="AB92" s="399"/>
      <c r="AC92" s="388"/>
      <c r="AD92" s="192"/>
      <c r="AE92" s="192"/>
      <c r="AF92" s="192"/>
      <c r="AG92" s="192"/>
      <c r="AH92" s="192"/>
      <c r="AI92" s="84"/>
    </row>
    <row r="93" spans="1:35" x14ac:dyDescent="0.3">
      <c r="A93" s="469" t="s">
        <v>188</v>
      </c>
      <c r="B93" s="470"/>
      <c r="C93" s="470"/>
      <c r="D93" s="470"/>
      <c r="E93" s="470"/>
      <c r="F93" s="471"/>
      <c r="G93" s="399"/>
      <c r="H93" s="472" t="s">
        <v>189</v>
      </c>
      <c r="I93" s="473"/>
      <c r="J93" s="263"/>
      <c r="K93" s="263"/>
      <c r="L93" s="263"/>
      <c r="M93" s="474"/>
      <c r="N93" s="600"/>
      <c r="O93" s="168" t="s">
        <v>105</v>
      </c>
      <c r="P93" s="169">
        <v>110</v>
      </c>
      <c r="Q93" s="82">
        <v>4.8</v>
      </c>
      <c r="R93" s="82">
        <v>0.48</v>
      </c>
      <c r="S93" s="82">
        <v>28.4</v>
      </c>
      <c r="T93" s="82">
        <v>140</v>
      </c>
      <c r="U93" s="399"/>
      <c r="V93" s="452" t="s">
        <v>190</v>
      </c>
      <c r="W93" s="453">
        <v>2</v>
      </c>
      <c r="X93" s="454">
        <v>7.0000000000000007E-2</v>
      </c>
      <c r="Y93" s="150">
        <v>0.02</v>
      </c>
      <c r="Z93" s="150">
        <v>0.14000000000000001</v>
      </c>
      <c r="AA93" s="455">
        <v>0.86</v>
      </c>
      <c r="AB93" s="399"/>
      <c r="AC93" s="146" t="s">
        <v>191</v>
      </c>
      <c r="AD93" s="48"/>
      <c r="AE93" s="48"/>
      <c r="AF93" s="48"/>
      <c r="AG93" s="48"/>
      <c r="AH93" s="48"/>
      <c r="AI93" s="84"/>
    </row>
    <row r="94" spans="1:35" x14ac:dyDescent="0.3">
      <c r="A94" s="601" t="s">
        <v>192</v>
      </c>
      <c r="B94" s="565"/>
      <c r="C94" s="565"/>
      <c r="D94" s="565"/>
      <c r="E94" s="565"/>
      <c r="F94" s="565"/>
      <c r="G94" s="399"/>
      <c r="H94" s="267" t="s">
        <v>193</v>
      </c>
      <c r="I94" s="55"/>
      <c r="J94" s="55"/>
      <c r="K94" s="55"/>
      <c r="L94" s="55"/>
      <c r="M94" s="475"/>
      <c r="N94" s="570"/>
      <c r="O94" s="85" t="s">
        <v>50</v>
      </c>
      <c r="P94" s="31">
        <v>2.19</v>
      </c>
      <c r="Q94" s="31">
        <v>0.01</v>
      </c>
      <c r="R94" s="31">
        <v>1.56</v>
      </c>
      <c r="S94" s="31">
        <v>0.02</v>
      </c>
      <c r="T94" s="83">
        <v>14.18</v>
      </c>
      <c r="U94" s="399"/>
      <c r="V94" s="476" t="s">
        <v>121</v>
      </c>
      <c r="W94" s="195">
        <v>0.2</v>
      </c>
      <c r="X94" s="86">
        <v>0.01</v>
      </c>
      <c r="Y94" s="86">
        <v>0</v>
      </c>
      <c r="Z94" s="86">
        <v>7.0000000000000007E-2</v>
      </c>
      <c r="AA94" s="87">
        <v>0.3</v>
      </c>
      <c r="AB94" s="399"/>
      <c r="AC94" s="146" t="s">
        <v>194</v>
      </c>
      <c r="AD94" s="48"/>
      <c r="AE94" s="48"/>
      <c r="AF94" s="48"/>
      <c r="AG94" s="48"/>
      <c r="AH94" s="48"/>
      <c r="AI94" s="84"/>
    </row>
    <row r="95" spans="1:35" x14ac:dyDescent="0.3">
      <c r="A95" s="65" t="s">
        <v>21</v>
      </c>
      <c r="B95" s="66" t="s">
        <v>27</v>
      </c>
      <c r="C95" s="66" t="s">
        <v>28</v>
      </c>
      <c r="D95" s="66" t="s">
        <v>29</v>
      </c>
      <c r="E95" s="66" t="s">
        <v>30</v>
      </c>
      <c r="F95" s="67" t="s">
        <v>4</v>
      </c>
      <c r="G95" s="399"/>
      <c r="H95" s="108" t="s">
        <v>21</v>
      </c>
      <c r="I95" s="276" t="s">
        <v>26</v>
      </c>
      <c r="J95" s="276" t="s">
        <v>23</v>
      </c>
      <c r="K95" s="276" t="s">
        <v>24</v>
      </c>
      <c r="L95" s="276" t="s">
        <v>25</v>
      </c>
      <c r="M95" s="277" t="s">
        <v>4</v>
      </c>
      <c r="N95" s="570"/>
      <c r="O95" s="222" t="s">
        <v>43</v>
      </c>
      <c r="P95" s="94">
        <v>0.3</v>
      </c>
      <c r="Q95" s="94">
        <v>0</v>
      </c>
      <c r="R95" s="94">
        <v>0</v>
      </c>
      <c r="S95" s="94">
        <v>0</v>
      </c>
      <c r="T95" s="208">
        <v>0</v>
      </c>
      <c r="U95" s="399"/>
      <c r="V95" s="452" t="s">
        <v>195</v>
      </c>
      <c r="W95" s="453">
        <v>10</v>
      </c>
      <c r="X95" s="454">
        <v>2.1</v>
      </c>
      <c r="Y95" s="150">
        <v>0.12</v>
      </c>
      <c r="Z95" s="150">
        <v>6.3</v>
      </c>
      <c r="AA95" s="455">
        <v>34.700000000000003</v>
      </c>
      <c r="AB95" s="399"/>
      <c r="AC95" s="200"/>
      <c r="AD95" s="159"/>
      <c r="AE95" s="159"/>
      <c r="AF95" s="159"/>
      <c r="AG95" s="159"/>
      <c r="AH95" s="159"/>
      <c r="AI95" s="84"/>
    </row>
    <row r="96" spans="1:35" x14ac:dyDescent="0.3">
      <c r="A96" s="126" t="s">
        <v>64</v>
      </c>
      <c r="B96" s="82">
        <v>0</v>
      </c>
      <c r="C96" s="31">
        <v>0.2</v>
      </c>
      <c r="D96" s="31">
        <v>0.01</v>
      </c>
      <c r="E96" s="31">
        <v>1.48</v>
      </c>
      <c r="F96" s="83">
        <v>7</v>
      </c>
      <c r="G96" s="399"/>
      <c r="H96" s="168" t="s">
        <v>89</v>
      </c>
      <c r="I96" s="72">
        <v>100</v>
      </c>
      <c r="J96" s="265">
        <v>2.7</v>
      </c>
      <c r="K96" s="265">
        <v>0.3</v>
      </c>
      <c r="L96" s="265">
        <v>28.2</v>
      </c>
      <c r="M96" s="283">
        <v>130</v>
      </c>
      <c r="N96" s="570"/>
      <c r="O96" s="62" t="s">
        <v>63</v>
      </c>
      <c r="P96" s="231">
        <v>15</v>
      </c>
      <c r="Q96" s="231">
        <v>4.6500000000000004</v>
      </c>
      <c r="R96" s="231">
        <v>1.63</v>
      </c>
      <c r="S96" s="231">
        <v>0.49</v>
      </c>
      <c r="T96" s="232">
        <v>32.25</v>
      </c>
      <c r="U96" s="399"/>
      <c r="V96" s="270" t="s">
        <v>100</v>
      </c>
      <c r="W96" s="271">
        <v>3</v>
      </c>
      <c r="X96" s="279">
        <v>0.13</v>
      </c>
      <c r="Y96" s="279">
        <v>0.01</v>
      </c>
      <c r="Z96" s="279">
        <v>0.56999999999999995</v>
      </c>
      <c r="AA96" s="279">
        <v>2.46</v>
      </c>
      <c r="AB96" s="399"/>
      <c r="AC96" s="81" t="s">
        <v>21</v>
      </c>
      <c r="AD96" s="118" t="s">
        <v>27</v>
      </c>
      <c r="AE96" s="118" t="s">
        <v>28</v>
      </c>
      <c r="AF96" s="118" t="s">
        <v>29</v>
      </c>
      <c r="AG96" s="118" t="s">
        <v>30</v>
      </c>
      <c r="AH96" s="205" t="s">
        <v>4</v>
      </c>
      <c r="AI96" s="84"/>
    </row>
    <row r="97" spans="1:35" x14ac:dyDescent="0.3">
      <c r="A97" s="126" t="s">
        <v>66</v>
      </c>
      <c r="B97" s="82">
        <v>15</v>
      </c>
      <c r="C97" s="31">
        <v>0.13</v>
      </c>
      <c r="D97" s="31">
        <v>0.03</v>
      </c>
      <c r="E97" s="31">
        <v>1.44</v>
      </c>
      <c r="F97" s="31">
        <v>6.15</v>
      </c>
      <c r="G97" s="399"/>
      <c r="H97" s="85" t="s">
        <v>42</v>
      </c>
      <c r="I97" s="31">
        <v>5</v>
      </c>
      <c r="J97" s="75">
        <v>0</v>
      </c>
      <c r="K97" s="75">
        <v>5</v>
      </c>
      <c r="L97" s="75">
        <v>0</v>
      </c>
      <c r="M97" s="76">
        <v>45</v>
      </c>
      <c r="N97" s="399"/>
      <c r="O97" s="216" t="s">
        <v>196</v>
      </c>
      <c r="P97" s="169">
        <v>50</v>
      </c>
      <c r="Q97" s="364">
        <v>4.9000000000000004</v>
      </c>
      <c r="R97" s="364">
        <v>0.95</v>
      </c>
      <c r="S97" s="364">
        <v>37.6</v>
      </c>
      <c r="T97" s="365">
        <v>186</v>
      </c>
      <c r="U97" s="399"/>
      <c r="V97" s="477" t="s">
        <v>197</v>
      </c>
      <c r="W97" s="424">
        <v>2</v>
      </c>
      <c r="X97" s="424">
        <v>0</v>
      </c>
      <c r="Y97" s="424">
        <v>2</v>
      </c>
      <c r="Z97" s="424">
        <v>0</v>
      </c>
      <c r="AA97" s="425">
        <v>17.68</v>
      </c>
      <c r="AB97" s="399"/>
      <c r="AC97" s="209" t="s">
        <v>64</v>
      </c>
      <c r="AD97" s="82">
        <v>100</v>
      </c>
      <c r="AE97" s="82">
        <v>1.7</v>
      </c>
      <c r="AF97" s="82">
        <v>0.1</v>
      </c>
      <c r="AG97" s="82">
        <v>20</v>
      </c>
      <c r="AH97" s="82">
        <v>86</v>
      </c>
      <c r="AI97" s="84"/>
    </row>
    <row r="98" spans="1:35" x14ac:dyDescent="0.3">
      <c r="A98" s="126" t="s">
        <v>69</v>
      </c>
      <c r="B98" s="82">
        <v>15</v>
      </c>
      <c r="C98" s="31">
        <v>0.12</v>
      </c>
      <c r="D98" s="31">
        <v>0.03</v>
      </c>
      <c r="E98" s="31">
        <v>0.56999999999999995</v>
      </c>
      <c r="F98" s="83">
        <v>2.64</v>
      </c>
      <c r="G98" s="399"/>
      <c r="H98" s="168" t="s">
        <v>126</v>
      </c>
      <c r="I98" s="169">
        <v>20</v>
      </c>
      <c r="J98" s="169">
        <v>0.23703703703703705</v>
      </c>
      <c r="K98" s="169">
        <v>3.7037037037037035E-2</v>
      </c>
      <c r="L98" s="169">
        <v>0.65925925925925932</v>
      </c>
      <c r="M98" s="170">
        <v>3.2</v>
      </c>
      <c r="N98" s="399"/>
      <c r="O98" s="216" t="s">
        <v>198</v>
      </c>
      <c r="P98" s="307">
        <v>20</v>
      </c>
      <c r="Q98" s="247">
        <v>0.26</v>
      </c>
      <c r="R98" s="247">
        <v>0.02</v>
      </c>
      <c r="S98" s="247">
        <v>1.1599999999999999</v>
      </c>
      <c r="T98" s="252">
        <v>5</v>
      </c>
      <c r="U98" s="399"/>
      <c r="V98" s="319" t="s">
        <v>116</v>
      </c>
      <c r="W98" s="89">
        <v>0.1</v>
      </c>
      <c r="X98" s="89">
        <v>0</v>
      </c>
      <c r="Y98" s="89">
        <v>0</v>
      </c>
      <c r="Z98" s="89">
        <v>0</v>
      </c>
      <c r="AA98" s="92">
        <v>0</v>
      </c>
      <c r="AB98" s="399"/>
      <c r="AC98" s="81" t="s">
        <v>104</v>
      </c>
      <c r="AD98" s="82">
        <v>2.4</v>
      </c>
      <c r="AE98" s="82">
        <v>0.03</v>
      </c>
      <c r="AF98" s="82">
        <v>1.95</v>
      </c>
      <c r="AG98" s="82">
        <v>0.02</v>
      </c>
      <c r="AH98" s="214">
        <v>17.45</v>
      </c>
      <c r="AI98" s="84"/>
    </row>
    <row r="99" spans="1:35" x14ac:dyDescent="0.3">
      <c r="A99" s="126" t="s">
        <v>86</v>
      </c>
      <c r="B99" s="82">
        <f>15*160/150</f>
        <v>16</v>
      </c>
      <c r="C99" s="31">
        <v>1.92</v>
      </c>
      <c r="D99" s="31">
        <v>0.19</v>
      </c>
      <c r="E99" s="31">
        <v>11.36</v>
      </c>
      <c r="F99" s="83">
        <v>56</v>
      </c>
      <c r="G99" s="399"/>
      <c r="H99" s="168" t="s">
        <v>151</v>
      </c>
      <c r="I99" s="169">
        <v>10</v>
      </c>
      <c r="J99" s="169">
        <v>9.285714285714286E-2</v>
      </c>
      <c r="K99" s="169">
        <v>2.1428571428571429E-2</v>
      </c>
      <c r="L99" s="169">
        <v>0.95714285714285718</v>
      </c>
      <c r="M99" s="170">
        <v>4.1000000000000005</v>
      </c>
      <c r="N99" s="399"/>
      <c r="O99" s="216" t="s">
        <v>151</v>
      </c>
      <c r="P99" s="307">
        <v>20</v>
      </c>
      <c r="Q99" s="247">
        <v>0.18</v>
      </c>
      <c r="R99" s="247">
        <v>0.04</v>
      </c>
      <c r="S99" s="247">
        <v>1.92</v>
      </c>
      <c r="T99" s="252">
        <v>8.1999999999999993</v>
      </c>
      <c r="U99" s="399"/>
      <c r="V99" s="319" t="s">
        <v>43</v>
      </c>
      <c r="W99" s="89">
        <v>0.3</v>
      </c>
      <c r="X99" s="89">
        <v>0</v>
      </c>
      <c r="Y99" s="89">
        <v>0</v>
      </c>
      <c r="Z99" s="89">
        <v>0</v>
      </c>
      <c r="AA99" s="92">
        <v>0</v>
      </c>
      <c r="AB99" s="399"/>
      <c r="AC99" s="65" t="s">
        <v>43</v>
      </c>
      <c r="AD99" s="125">
        <v>0.24</v>
      </c>
      <c r="AE99" s="125">
        <v>0</v>
      </c>
      <c r="AF99" s="125">
        <v>0</v>
      </c>
      <c r="AG99" s="125">
        <v>0</v>
      </c>
      <c r="AH99" s="218">
        <v>0</v>
      </c>
      <c r="AI99" s="84"/>
    </row>
    <row r="100" spans="1:35" x14ac:dyDescent="0.3">
      <c r="A100" s="126" t="s">
        <v>199</v>
      </c>
      <c r="B100" s="82">
        <v>1</v>
      </c>
      <c r="C100" s="31">
        <v>0</v>
      </c>
      <c r="D100" s="31">
        <v>1</v>
      </c>
      <c r="E100" s="31">
        <v>0</v>
      </c>
      <c r="F100" s="83">
        <v>8.84</v>
      </c>
      <c r="G100" s="399"/>
      <c r="H100" s="168" t="s">
        <v>123</v>
      </c>
      <c r="I100" s="89">
        <v>20</v>
      </c>
      <c r="J100" s="86">
        <v>0.2</v>
      </c>
      <c r="K100" s="86">
        <v>0.08</v>
      </c>
      <c r="L100" s="86">
        <v>1.2</v>
      </c>
      <c r="M100" s="87">
        <v>6.2</v>
      </c>
      <c r="N100" s="399"/>
      <c r="O100" s="216" t="s">
        <v>32</v>
      </c>
      <c r="P100" s="307">
        <v>3</v>
      </c>
      <c r="Q100" s="247">
        <v>0.38</v>
      </c>
      <c r="R100" s="247">
        <v>0.3</v>
      </c>
      <c r="S100" s="247">
        <v>0.02</v>
      </c>
      <c r="T100" s="252">
        <v>4.29</v>
      </c>
      <c r="U100" s="399"/>
      <c r="V100" s="65" t="s">
        <v>37</v>
      </c>
      <c r="W100" s="95">
        <v>15</v>
      </c>
      <c r="X100" s="95">
        <v>0</v>
      </c>
      <c r="Y100" s="95">
        <v>0</v>
      </c>
      <c r="Z100" s="95">
        <v>0</v>
      </c>
      <c r="AA100" s="34">
        <v>0</v>
      </c>
      <c r="AB100" s="399"/>
      <c r="AC100" s="93" t="s">
        <v>200</v>
      </c>
      <c r="AD100" s="125">
        <v>15</v>
      </c>
      <c r="AE100" s="95">
        <v>0.35833333333333334</v>
      </c>
      <c r="AF100" s="95">
        <v>3.75</v>
      </c>
      <c r="AG100" s="95">
        <v>0.48333333333333328</v>
      </c>
      <c r="AH100" s="34">
        <v>37.049999999999997</v>
      </c>
      <c r="AI100" s="84"/>
    </row>
    <row r="101" spans="1:35" x14ac:dyDescent="0.3">
      <c r="A101" s="126" t="s">
        <v>43</v>
      </c>
      <c r="B101" s="82">
        <v>0.2</v>
      </c>
      <c r="C101" s="31">
        <v>0</v>
      </c>
      <c r="D101" s="31">
        <v>0</v>
      </c>
      <c r="E101" s="31">
        <v>0</v>
      </c>
      <c r="F101" s="83">
        <v>0</v>
      </c>
      <c r="G101" s="399"/>
      <c r="H101" s="168" t="s">
        <v>201</v>
      </c>
      <c r="I101" s="478">
        <v>10</v>
      </c>
      <c r="J101" s="242">
        <v>0.3</v>
      </c>
      <c r="K101" s="82">
        <v>0.04</v>
      </c>
      <c r="L101" s="82">
        <v>0.52</v>
      </c>
      <c r="M101" s="214">
        <v>2.8</v>
      </c>
      <c r="N101" s="399"/>
      <c r="O101" s="216" t="s">
        <v>34</v>
      </c>
      <c r="P101" s="307">
        <v>8</v>
      </c>
      <c r="Q101" s="247">
        <v>0.82</v>
      </c>
      <c r="R101" s="247">
        <v>0.08</v>
      </c>
      <c r="S101" s="247">
        <v>6.1</v>
      </c>
      <c r="T101" s="252">
        <v>29.12</v>
      </c>
      <c r="U101" s="399"/>
      <c r="V101" s="71" t="str">
        <f t="shared" ref="V101:AA101" si="32">V53</f>
        <v>Bietes</v>
      </c>
      <c r="W101" s="448">
        <f t="shared" si="32"/>
        <v>40</v>
      </c>
      <c r="X101" s="448">
        <f t="shared" si="32"/>
        <v>0.56000000000000005</v>
      </c>
      <c r="Y101" s="448">
        <f t="shared" si="32"/>
        <v>0.04</v>
      </c>
      <c r="Z101" s="448">
        <f t="shared" si="32"/>
        <v>3.2</v>
      </c>
      <c r="AA101" s="449">
        <f t="shared" si="32"/>
        <v>17.600000000000001</v>
      </c>
      <c r="AB101" s="399"/>
      <c r="AC101" s="296" t="s">
        <v>202</v>
      </c>
      <c r="AD101" s="82">
        <v>10</v>
      </c>
      <c r="AE101" s="31">
        <v>1.25</v>
      </c>
      <c r="AF101" s="31">
        <v>0.36</v>
      </c>
      <c r="AG101" s="31">
        <v>7.48</v>
      </c>
      <c r="AH101" s="83">
        <v>37</v>
      </c>
      <c r="AI101" s="84"/>
    </row>
    <row r="102" spans="1:35" x14ac:dyDescent="0.3">
      <c r="A102" s="126" t="s">
        <v>203</v>
      </c>
      <c r="B102" s="82">
        <v>0.8</v>
      </c>
      <c r="C102" s="31">
        <v>0.01</v>
      </c>
      <c r="D102" s="31">
        <v>0</v>
      </c>
      <c r="E102" s="31">
        <v>7.0000000000000007E-2</v>
      </c>
      <c r="F102" s="83">
        <v>0.22</v>
      </c>
      <c r="G102" s="399"/>
      <c r="H102" s="168" t="s">
        <v>204</v>
      </c>
      <c r="I102" s="169">
        <v>20</v>
      </c>
      <c r="J102" s="169">
        <v>1.8</v>
      </c>
      <c r="K102" s="169">
        <v>0.51428571428571423</v>
      </c>
      <c r="L102" s="169">
        <v>5.3999999999999995</v>
      </c>
      <c r="M102" s="170">
        <v>32.800000000000004</v>
      </c>
      <c r="N102" s="399"/>
      <c r="O102" s="216" t="s">
        <v>43</v>
      </c>
      <c r="P102" s="307">
        <v>0.4</v>
      </c>
      <c r="Q102" s="183">
        <v>0</v>
      </c>
      <c r="R102" s="183">
        <v>0</v>
      </c>
      <c r="S102" s="183">
        <v>0</v>
      </c>
      <c r="T102" s="217">
        <v>0</v>
      </c>
      <c r="U102" s="399"/>
      <c r="V102" s="91" t="str">
        <f t="shared" ref="V102:AA102" si="33">V54</f>
        <v>Dilles</v>
      </c>
      <c r="W102" s="89">
        <f t="shared" si="33"/>
        <v>1</v>
      </c>
      <c r="X102" s="89">
        <f t="shared" si="33"/>
        <v>0.03</v>
      </c>
      <c r="Y102" s="89">
        <f t="shared" si="33"/>
        <v>0.01</v>
      </c>
      <c r="Z102" s="89">
        <f t="shared" si="33"/>
        <v>7.0000000000000007E-2</v>
      </c>
      <c r="AA102" s="92">
        <f t="shared" si="33"/>
        <v>0.43</v>
      </c>
      <c r="AB102" s="399"/>
      <c r="AC102" s="296" t="s">
        <v>54</v>
      </c>
      <c r="AD102" s="82">
        <v>0.3</v>
      </c>
      <c r="AE102" s="82">
        <v>0</v>
      </c>
      <c r="AF102" s="82">
        <v>0</v>
      </c>
      <c r="AG102" s="82">
        <v>0</v>
      </c>
      <c r="AH102" s="214">
        <v>0</v>
      </c>
      <c r="AI102" s="84"/>
    </row>
    <row r="103" spans="1:35" x14ac:dyDescent="0.3">
      <c r="A103" s="126" t="s">
        <v>37</v>
      </c>
      <c r="B103" s="82">
        <v>102</v>
      </c>
      <c r="C103" s="31">
        <v>0</v>
      </c>
      <c r="D103" s="31">
        <v>0</v>
      </c>
      <c r="E103" s="31">
        <v>0</v>
      </c>
      <c r="F103" s="83">
        <v>0</v>
      </c>
      <c r="G103" s="399"/>
      <c r="H103" s="216" t="s">
        <v>121</v>
      </c>
      <c r="I103" s="169">
        <v>0.1</v>
      </c>
      <c r="J103" s="169">
        <v>0</v>
      </c>
      <c r="K103" s="169">
        <v>0</v>
      </c>
      <c r="L103" s="169">
        <v>0.03</v>
      </c>
      <c r="M103" s="170">
        <v>0.15</v>
      </c>
      <c r="N103" s="399"/>
      <c r="O103" s="216" t="s">
        <v>116</v>
      </c>
      <c r="P103" s="195">
        <v>0.2</v>
      </c>
      <c r="Q103" s="183">
        <v>0</v>
      </c>
      <c r="R103" s="183">
        <v>0</v>
      </c>
      <c r="S103" s="183">
        <v>0</v>
      </c>
      <c r="T103" s="217">
        <v>0</v>
      </c>
      <c r="U103" s="399"/>
      <c r="V103" s="91" t="str">
        <f t="shared" ref="V103:AA103" si="34">V55</f>
        <v>Eļļa</v>
      </c>
      <c r="W103" s="89">
        <f t="shared" si="34"/>
        <v>0.37</v>
      </c>
      <c r="X103" s="89">
        <f t="shared" si="34"/>
        <v>0</v>
      </c>
      <c r="Y103" s="89">
        <f t="shared" si="34"/>
        <v>0.37</v>
      </c>
      <c r="Z103" s="89">
        <f t="shared" si="34"/>
        <v>0</v>
      </c>
      <c r="AA103" s="92">
        <f t="shared" si="34"/>
        <v>3.27</v>
      </c>
      <c r="AB103" s="399"/>
      <c r="AC103" s="85" t="s">
        <v>205</v>
      </c>
      <c r="AD103" s="31">
        <v>40</v>
      </c>
      <c r="AE103" s="31">
        <v>1</v>
      </c>
      <c r="AF103" s="31">
        <v>0.11200000000000002</v>
      </c>
      <c r="AG103" s="31">
        <v>1.8</v>
      </c>
      <c r="AH103" s="83">
        <v>8.2799999999999994</v>
      </c>
      <c r="AI103" s="399"/>
    </row>
    <row r="104" spans="1:35" x14ac:dyDescent="0.3">
      <c r="A104" s="180" t="s">
        <v>94</v>
      </c>
      <c r="B104" s="231">
        <v>12</v>
      </c>
      <c r="C104" s="128">
        <v>1.43</v>
      </c>
      <c r="D104" s="128">
        <v>1.21</v>
      </c>
      <c r="E104" s="128">
        <v>5.24</v>
      </c>
      <c r="F104" s="204">
        <v>38.880000000000003</v>
      </c>
      <c r="G104" s="399"/>
      <c r="H104" s="216" t="s">
        <v>87</v>
      </c>
      <c r="I104" s="31">
        <v>20</v>
      </c>
      <c r="J104" s="86">
        <v>0.33999999999999997</v>
      </c>
      <c r="K104" s="86">
        <v>0.02</v>
      </c>
      <c r="L104" s="86">
        <v>4</v>
      </c>
      <c r="M104" s="87">
        <v>17.2</v>
      </c>
      <c r="N104" s="399"/>
      <c r="O104" s="216" t="s">
        <v>121</v>
      </c>
      <c r="P104" s="195">
        <v>0.2</v>
      </c>
      <c r="Q104" s="86">
        <v>0.01</v>
      </c>
      <c r="R104" s="86">
        <v>0</v>
      </c>
      <c r="S104" s="86">
        <v>7.0000000000000007E-2</v>
      </c>
      <c r="T104" s="87">
        <v>0.3</v>
      </c>
      <c r="U104" s="399"/>
      <c r="V104" s="91" t="str">
        <f t="shared" ref="V104:AA104" si="35">V56</f>
        <v>Ķiploks</v>
      </c>
      <c r="W104" s="89">
        <f t="shared" si="35"/>
        <v>0.1</v>
      </c>
      <c r="X104" s="89">
        <f t="shared" si="35"/>
        <v>0.01</v>
      </c>
      <c r="Y104" s="89">
        <f t="shared" si="35"/>
        <v>0</v>
      </c>
      <c r="Z104" s="89">
        <f t="shared" si="35"/>
        <v>0.03</v>
      </c>
      <c r="AA104" s="92">
        <f t="shared" si="35"/>
        <v>0.15</v>
      </c>
      <c r="AB104" s="399"/>
      <c r="AC104" s="85" t="s">
        <v>206</v>
      </c>
      <c r="AD104" s="31">
        <v>40</v>
      </c>
      <c r="AE104" s="31">
        <v>1.1279999999999999</v>
      </c>
      <c r="AF104" s="31">
        <v>0.14800000000000002</v>
      </c>
      <c r="AG104" s="31">
        <v>2.6559999999999997</v>
      </c>
      <c r="AH104" s="83">
        <v>13.6</v>
      </c>
      <c r="AI104" s="399"/>
    </row>
    <row r="105" spans="1:35" x14ac:dyDescent="0.3">
      <c r="A105" s="65" t="s">
        <v>96</v>
      </c>
      <c r="B105" s="95">
        <v>10</v>
      </c>
      <c r="C105" s="95">
        <v>0.26</v>
      </c>
      <c r="D105" s="95">
        <v>2.5</v>
      </c>
      <c r="E105" s="95">
        <v>0.27</v>
      </c>
      <c r="F105" s="34">
        <v>24.62</v>
      </c>
      <c r="G105" s="399"/>
      <c r="H105" s="296" t="s">
        <v>37</v>
      </c>
      <c r="I105" s="82">
        <v>9</v>
      </c>
      <c r="J105" s="169">
        <v>0</v>
      </c>
      <c r="K105" s="169">
        <v>0</v>
      </c>
      <c r="L105" s="169">
        <v>0</v>
      </c>
      <c r="M105" s="169">
        <v>0</v>
      </c>
      <c r="N105" s="399"/>
      <c r="O105" s="240" t="s">
        <v>197</v>
      </c>
      <c r="P105" s="479">
        <v>0.3</v>
      </c>
      <c r="Q105" s="241">
        <v>0</v>
      </c>
      <c r="R105" s="241">
        <v>0.3</v>
      </c>
      <c r="S105" s="241">
        <v>0</v>
      </c>
      <c r="T105" s="480">
        <v>2.65</v>
      </c>
      <c r="U105" s="399"/>
      <c r="V105" s="91" t="str">
        <f t="shared" ref="V105:AA105" si="36">V57</f>
        <v>Sāls</v>
      </c>
      <c r="W105" s="89">
        <f t="shared" si="36"/>
        <v>0.13</v>
      </c>
      <c r="X105" s="89">
        <f t="shared" si="36"/>
        <v>0</v>
      </c>
      <c r="Y105" s="89">
        <f t="shared" si="36"/>
        <v>0</v>
      </c>
      <c r="Z105" s="89">
        <f t="shared" si="36"/>
        <v>0</v>
      </c>
      <c r="AA105" s="92">
        <f t="shared" si="36"/>
        <v>0</v>
      </c>
      <c r="AB105" s="399"/>
      <c r="AC105" s="85" t="s">
        <v>207</v>
      </c>
      <c r="AD105" s="31">
        <v>20</v>
      </c>
      <c r="AE105" s="481">
        <v>4.5999999999999996</v>
      </c>
      <c r="AF105" s="481">
        <v>5.8</v>
      </c>
      <c r="AG105" s="481">
        <v>0</v>
      </c>
      <c r="AH105" s="482">
        <v>72</v>
      </c>
      <c r="AI105" s="5"/>
    </row>
    <row r="106" spans="1:35" x14ac:dyDescent="0.3">
      <c r="A106" s="102" t="s">
        <v>48</v>
      </c>
      <c r="B106" s="103">
        <f t="shared" ref="B106:F106" si="37">SUM(B96:B105)</f>
        <v>172</v>
      </c>
      <c r="C106" s="103">
        <f t="shared" si="37"/>
        <v>4.0699999999999994</v>
      </c>
      <c r="D106" s="103">
        <f t="shared" si="37"/>
        <v>4.97</v>
      </c>
      <c r="E106" s="103">
        <f t="shared" si="37"/>
        <v>20.43</v>
      </c>
      <c r="F106" s="103">
        <f t="shared" si="37"/>
        <v>144.35000000000002</v>
      </c>
      <c r="G106" s="399"/>
      <c r="H106" s="296" t="s">
        <v>43</v>
      </c>
      <c r="I106" s="82">
        <v>0.4</v>
      </c>
      <c r="J106" s="82">
        <v>0</v>
      </c>
      <c r="K106" s="82">
        <v>0</v>
      </c>
      <c r="L106" s="82">
        <v>0</v>
      </c>
      <c r="M106" s="82">
        <v>0</v>
      </c>
      <c r="N106" s="399"/>
      <c r="O106" s="71" t="s">
        <v>58</v>
      </c>
      <c r="P106" s="483">
        <v>16</v>
      </c>
      <c r="Q106" s="244">
        <v>0.19</v>
      </c>
      <c r="R106" s="244">
        <v>0</v>
      </c>
      <c r="S106" s="244">
        <v>2.88</v>
      </c>
      <c r="T106" s="245">
        <v>12.8</v>
      </c>
      <c r="U106" s="399"/>
      <c r="V106" s="135" t="s">
        <v>48</v>
      </c>
      <c r="W106" s="103">
        <f t="shared" ref="W106:AA106" si="38">SUM(W86:W105)</f>
        <v>209.58999999999997</v>
      </c>
      <c r="X106" s="103">
        <f t="shared" si="38"/>
        <v>5.6339999999999995</v>
      </c>
      <c r="Y106" s="103">
        <f t="shared" si="38"/>
        <v>4.47</v>
      </c>
      <c r="Z106" s="103">
        <f t="shared" si="38"/>
        <v>36.040000000000006</v>
      </c>
      <c r="AA106" s="103">
        <f t="shared" si="38"/>
        <v>209.45600000000007</v>
      </c>
      <c r="AB106" s="399"/>
      <c r="AC106" s="124" t="s">
        <v>43</v>
      </c>
      <c r="AD106" s="125">
        <v>0.1</v>
      </c>
      <c r="AE106" s="95">
        <v>0</v>
      </c>
      <c r="AF106" s="95">
        <v>0</v>
      </c>
      <c r="AG106" s="95">
        <v>0</v>
      </c>
      <c r="AH106" s="34">
        <v>0</v>
      </c>
      <c r="AI106" s="8"/>
    </row>
    <row r="107" spans="1:35" x14ac:dyDescent="0.3">
      <c r="A107" s="399"/>
      <c r="B107" s="399"/>
      <c r="C107" s="399"/>
      <c r="D107" s="399"/>
      <c r="E107" s="399"/>
      <c r="F107" s="399"/>
      <c r="G107" s="399"/>
      <c r="H107" s="93" t="s">
        <v>116</v>
      </c>
      <c r="I107" s="125">
        <v>0.1</v>
      </c>
      <c r="J107" s="94">
        <v>0</v>
      </c>
      <c r="K107" s="94">
        <v>0</v>
      </c>
      <c r="L107" s="94">
        <v>0</v>
      </c>
      <c r="M107" s="94">
        <v>0</v>
      </c>
      <c r="N107" s="399"/>
      <c r="O107" s="85" t="s">
        <v>97</v>
      </c>
      <c r="P107" s="183">
        <v>4</v>
      </c>
      <c r="Q107" s="183">
        <v>0.05</v>
      </c>
      <c r="R107" s="183">
        <v>0.01</v>
      </c>
      <c r="S107" s="183">
        <v>0.17</v>
      </c>
      <c r="T107" s="217">
        <v>0.96</v>
      </c>
      <c r="U107" s="399"/>
      <c r="V107" s="399"/>
      <c r="W107" s="399"/>
      <c r="X107" s="399"/>
      <c r="Y107" s="399"/>
      <c r="Z107" s="399"/>
      <c r="AA107" s="399"/>
      <c r="AB107" s="399"/>
      <c r="AC107" s="484" t="str">
        <f t="shared" ref="AC107:AH107" si="39">AC50</f>
        <v>Burkāni</v>
      </c>
      <c r="AD107" s="242">
        <f t="shared" si="39"/>
        <v>13.5</v>
      </c>
      <c r="AE107" s="242">
        <f t="shared" si="39"/>
        <v>0.13500000000000001</v>
      </c>
      <c r="AF107" s="242">
        <f t="shared" si="39"/>
        <v>0.03</v>
      </c>
      <c r="AG107" s="242">
        <f t="shared" si="39"/>
        <v>1.4399999999999997</v>
      </c>
      <c r="AH107" s="242">
        <f t="shared" si="39"/>
        <v>6.15</v>
      </c>
      <c r="AI107" s="5"/>
    </row>
    <row r="108" spans="1:35" x14ac:dyDescent="0.3">
      <c r="A108" s="399"/>
      <c r="B108" s="399"/>
      <c r="C108" s="359" t="s">
        <v>158</v>
      </c>
      <c r="D108" s="360"/>
      <c r="E108" s="360"/>
      <c r="F108" s="361"/>
      <c r="G108" s="399"/>
      <c r="H108" s="485" t="str">
        <f t="shared" ref="H108:M108" si="40">H61</f>
        <v>Saulespuķu sēkliņas</v>
      </c>
      <c r="I108" s="486">
        <f t="shared" si="40"/>
        <v>2</v>
      </c>
      <c r="J108" s="486">
        <f t="shared" si="40"/>
        <v>0.48666666666666669</v>
      </c>
      <c r="K108" s="486">
        <f t="shared" si="40"/>
        <v>1.1222222222222222</v>
      </c>
      <c r="L108" s="486">
        <f t="shared" si="40"/>
        <v>0.17333333333333334</v>
      </c>
      <c r="M108" s="487">
        <f t="shared" si="40"/>
        <v>12.340000000000002</v>
      </c>
      <c r="N108" s="399"/>
      <c r="O108" s="168" t="s">
        <v>116</v>
      </c>
      <c r="P108" s="169">
        <v>0.01</v>
      </c>
      <c r="Q108" s="183">
        <v>0</v>
      </c>
      <c r="R108" s="183">
        <v>0</v>
      </c>
      <c r="S108" s="183">
        <v>0</v>
      </c>
      <c r="T108" s="217">
        <v>0</v>
      </c>
      <c r="U108" s="399"/>
      <c r="V108" s="488"/>
      <c r="W108" s="488"/>
      <c r="X108" s="359" t="s">
        <v>158</v>
      </c>
      <c r="Y108" s="360"/>
      <c r="Z108" s="489"/>
      <c r="AA108" s="490"/>
      <c r="AB108" s="399"/>
      <c r="AC108" s="484" t="str">
        <f t="shared" ref="AC108:AH108" si="41">AC51</f>
        <v>Kāposts</v>
      </c>
      <c r="AD108" s="242">
        <f t="shared" si="41"/>
        <v>13.5</v>
      </c>
      <c r="AE108" s="242">
        <f t="shared" si="41"/>
        <v>0.22736842105263158</v>
      </c>
      <c r="AF108" s="242">
        <f t="shared" si="41"/>
        <v>2.8421052631578948E-2</v>
      </c>
      <c r="AG108" s="242">
        <f t="shared" si="41"/>
        <v>0.62526315789473685</v>
      </c>
      <c r="AH108" s="242">
        <f t="shared" si="41"/>
        <v>3.6947368421052631</v>
      </c>
      <c r="AI108" s="5"/>
    </row>
    <row r="109" spans="1:35" x14ac:dyDescent="0.3">
      <c r="A109" s="399"/>
      <c r="B109" s="399"/>
      <c r="C109" s="368" t="s">
        <v>23</v>
      </c>
      <c r="D109" s="63" t="s">
        <v>24</v>
      </c>
      <c r="E109" s="63" t="s">
        <v>25</v>
      </c>
      <c r="F109" s="369" t="s">
        <v>4</v>
      </c>
      <c r="G109" s="399"/>
      <c r="H109" s="485" t="str">
        <f t="shared" ref="H109:M109" si="42">H62</f>
        <v>Krējums</v>
      </c>
      <c r="I109" s="486">
        <f t="shared" si="42"/>
        <v>8</v>
      </c>
      <c r="J109" s="486">
        <f t="shared" si="42"/>
        <v>0.19428571428571431</v>
      </c>
      <c r="K109" s="486">
        <f t="shared" si="42"/>
        <v>2</v>
      </c>
      <c r="L109" s="486">
        <f t="shared" si="42"/>
        <v>0.25142857142857145</v>
      </c>
      <c r="M109" s="487">
        <f t="shared" si="42"/>
        <v>19.759999999999998</v>
      </c>
      <c r="N109" s="399"/>
      <c r="O109" s="168" t="s">
        <v>43</v>
      </c>
      <c r="P109" s="169">
        <v>0.02</v>
      </c>
      <c r="Q109" s="183">
        <v>0</v>
      </c>
      <c r="R109" s="183">
        <v>0</v>
      </c>
      <c r="S109" s="183">
        <v>0</v>
      </c>
      <c r="T109" s="217">
        <v>0</v>
      </c>
      <c r="U109" s="399"/>
      <c r="V109" s="399"/>
      <c r="W109" s="399"/>
      <c r="X109" s="410" t="s">
        <v>23</v>
      </c>
      <c r="Y109" s="411" t="s">
        <v>24</v>
      </c>
      <c r="Z109" s="411" t="s">
        <v>25</v>
      </c>
      <c r="AA109" s="412" t="s">
        <v>4</v>
      </c>
      <c r="AB109" s="399"/>
      <c r="AC109" s="484" t="str">
        <f t="shared" ref="AC109:AH109" si="43">AC52</f>
        <v>Puķkāposts</v>
      </c>
      <c r="AD109" s="242">
        <f t="shared" si="43"/>
        <v>7</v>
      </c>
      <c r="AE109" s="242">
        <f t="shared" si="43"/>
        <v>0.3</v>
      </c>
      <c r="AF109" s="242">
        <f t="shared" si="43"/>
        <v>0.01</v>
      </c>
      <c r="AG109" s="242">
        <f t="shared" si="43"/>
        <v>0.79</v>
      </c>
      <c r="AH109" s="242">
        <f t="shared" si="43"/>
        <v>3.75</v>
      </c>
      <c r="AI109" s="215"/>
    </row>
    <row r="110" spans="1:35" x14ac:dyDescent="0.3">
      <c r="A110" s="399"/>
      <c r="B110" s="399"/>
      <c r="C110" s="374">
        <f t="shared" ref="C110:F110" si="44">C106+C91+C65+C20</f>
        <v>36.556356883017422</v>
      </c>
      <c r="D110" s="374">
        <f t="shared" si="44"/>
        <v>31.553000000000001</v>
      </c>
      <c r="E110" s="374">
        <f t="shared" si="44"/>
        <v>118.71988550641393</v>
      </c>
      <c r="F110" s="374">
        <f t="shared" si="44"/>
        <v>896.70296955772551</v>
      </c>
      <c r="G110" s="399"/>
      <c r="H110" s="485" t="str">
        <f t="shared" ref="H110:M110" si="45">H63</f>
        <v>Burkāns</v>
      </c>
      <c r="I110" s="486">
        <f t="shared" si="45"/>
        <v>30</v>
      </c>
      <c r="J110" s="486">
        <f t="shared" si="45"/>
        <v>0.27</v>
      </c>
      <c r="K110" s="486">
        <f t="shared" si="45"/>
        <v>6.0000000000000019E-2</v>
      </c>
      <c r="L110" s="486">
        <f t="shared" si="45"/>
        <v>2.8799999999999994</v>
      </c>
      <c r="M110" s="487">
        <f t="shared" si="45"/>
        <v>12.3</v>
      </c>
      <c r="N110" s="399"/>
      <c r="O110" s="162" t="s">
        <v>121</v>
      </c>
      <c r="P110" s="94">
        <v>0.1</v>
      </c>
      <c r="Q110" s="94">
        <v>0</v>
      </c>
      <c r="R110" s="94">
        <v>0</v>
      </c>
      <c r="S110" s="94">
        <v>0.03</v>
      </c>
      <c r="T110" s="208">
        <v>0.15</v>
      </c>
      <c r="U110" s="399"/>
      <c r="V110" s="399"/>
      <c r="W110" s="399"/>
      <c r="X110" s="374">
        <f t="shared" ref="X110:AA110" si="46">X106+X74+X35+X20</f>
        <v>27.85</v>
      </c>
      <c r="Y110" s="374">
        <f t="shared" si="46"/>
        <v>44.073999999999998</v>
      </c>
      <c r="Z110" s="374">
        <f t="shared" si="46"/>
        <v>111.69200000000001</v>
      </c>
      <c r="AA110" s="374">
        <f t="shared" si="46"/>
        <v>946.4860000000001</v>
      </c>
      <c r="AB110" s="399"/>
      <c r="AC110" s="484" t="str">
        <f t="shared" ref="AC110:AH110" si="47">AC53</f>
        <v>Krējums</v>
      </c>
      <c r="AD110" s="242">
        <f t="shared" si="47"/>
        <v>7</v>
      </c>
      <c r="AE110" s="242">
        <f t="shared" si="47"/>
        <v>0.17</v>
      </c>
      <c r="AF110" s="242">
        <f t="shared" si="47"/>
        <v>1.75</v>
      </c>
      <c r="AG110" s="242">
        <f t="shared" si="47"/>
        <v>0.22</v>
      </c>
      <c r="AH110" s="242">
        <f t="shared" si="47"/>
        <v>17.29</v>
      </c>
      <c r="AI110" s="5"/>
    </row>
    <row r="111" spans="1:35" x14ac:dyDescent="0.3">
      <c r="A111" s="604"/>
      <c r="B111" s="570"/>
      <c r="C111" s="22" t="s">
        <v>163</v>
      </c>
      <c r="D111" s="22" t="s">
        <v>164</v>
      </c>
      <c r="E111" s="22" t="s">
        <v>165</v>
      </c>
      <c r="F111" s="385" t="s">
        <v>166</v>
      </c>
      <c r="G111" s="399"/>
      <c r="H111" s="491" t="str">
        <f t="shared" ref="H111:M111" si="48">H64</f>
        <v>Sāls</v>
      </c>
      <c r="I111" s="492">
        <f t="shared" si="48"/>
        <v>0.13</v>
      </c>
      <c r="J111" s="492">
        <f t="shared" si="48"/>
        <v>0</v>
      </c>
      <c r="K111" s="492">
        <f t="shared" si="48"/>
        <v>0</v>
      </c>
      <c r="L111" s="492">
        <f t="shared" si="48"/>
        <v>0</v>
      </c>
      <c r="M111" s="493">
        <f t="shared" si="48"/>
        <v>0</v>
      </c>
      <c r="N111" s="399"/>
      <c r="O111" s="264" t="str">
        <f t="shared" ref="O111:T111" si="49">O46</f>
        <v>Tomāti</v>
      </c>
      <c r="P111" s="494">
        <f t="shared" si="49"/>
        <v>20</v>
      </c>
      <c r="Q111" s="494">
        <f t="shared" si="49"/>
        <v>0.23999999999999996</v>
      </c>
      <c r="R111" s="494">
        <f t="shared" si="49"/>
        <v>0.04</v>
      </c>
      <c r="S111" s="494">
        <f t="shared" si="49"/>
        <v>0.64</v>
      </c>
      <c r="T111" s="494">
        <f t="shared" si="49"/>
        <v>3.2</v>
      </c>
      <c r="U111" s="399"/>
      <c r="V111" s="605"/>
      <c r="W111" s="570"/>
      <c r="X111" s="215"/>
      <c r="Y111" s="215"/>
      <c r="Z111" s="215"/>
      <c r="AA111" s="495"/>
      <c r="AB111" s="399"/>
      <c r="AC111" s="496" t="str">
        <f t="shared" ref="AC111:AH111" si="50">AC54</f>
        <v>Sāls</v>
      </c>
      <c r="AD111" s="497">
        <f t="shared" si="50"/>
        <v>0.13</v>
      </c>
      <c r="AE111" s="497">
        <f t="shared" si="50"/>
        <v>0</v>
      </c>
      <c r="AF111" s="497">
        <f t="shared" si="50"/>
        <v>0</v>
      </c>
      <c r="AG111" s="497">
        <f t="shared" si="50"/>
        <v>0</v>
      </c>
      <c r="AH111" s="497">
        <f t="shared" si="50"/>
        <v>0</v>
      </c>
      <c r="AI111" s="5"/>
    </row>
    <row r="112" spans="1:35" x14ac:dyDescent="0.3">
      <c r="A112" s="399"/>
      <c r="B112" s="399"/>
      <c r="C112" s="399"/>
      <c r="D112" s="399"/>
      <c r="E112" s="399"/>
      <c r="F112" s="399"/>
      <c r="G112" s="399"/>
      <c r="H112" s="153" t="s">
        <v>48</v>
      </c>
      <c r="I112" s="154">
        <f t="shared" ref="I112:M112" si="51">SUM(I96:I111)</f>
        <v>254.73</v>
      </c>
      <c r="J112" s="154">
        <f t="shared" si="51"/>
        <v>6.6208465608465605</v>
      </c>
      <c r="K112" s="154">
        <f t="shared" si="51"/>
        <v>9.1949735449735446</v>
      </c>
      <c r="L112" s="154">
        <f t="shared" si="51"/>
        <v>44.271164021164019</v>
      </c>
      <c r="M112" s="154">
        <f t="shared" si="51"/>
        <v>285.85000000000002</v>
      </c>
      <c r="N112" s="399"/>
      <c r="O112" s="498" t="str">
        <f t="shared" ref="O112:T112" si="52">O47</f>
        <v>Gurķis</v>
      </c>
      <c r="P112" s="499">
        <f t="shared" si="52"/>
        <v>20</v>
      </c>
      <c r="Q112" s="499">
        <f t="shared" si="52"/>
        <v>0.14000000000000001</v>
      </c>
      <c r="R112" s="499">
        <f t="shared" si="52"/>
        <v>0.02</v>
      </c>
      <c r="S112" s="499">
        <f t="shared" si="52"/>
        <v>0.72</v>
      </c>
      <c r="T112" s="499">
        <f t="shared" si="52"/>
        <v>3</v>
      </c>
      <c r="U112" s="399"/>
      <c r="V112" s="399"/>
      <c r="W112" s="399" t="s">
        <v>173</v>
      </c>
      <c r="X112" s="22" t="s">
        <v>163</v>
      </c>
      <c r="Y112" s="22" t="s">
        <v>164</v>
      </c>
      <c r="Z112" s="22" t="s">
        <v>165</v>
      </c>
      <c r="AA112" s="385" t="s">
        <v>166</v>
      </c>
      <c r="AB112" s="399"/>
      <c r="AC112" s="347" t="s">
        <v>48</v>
      </c>
      <c r="AD112" s="154">
        <f t="shared" ref="AD112:AH112" si="53">SUM(AD97:AD111)</f>
        <v>269.16999999999996</v>
      </c>
      <c r="AE112" s="154">
        <f t="shared" si="53"/>
        <v>10.898701754385964</v>
      </c>
      <c r="AF112" s="154">
        <f t="shared" si="53"/>
        <v>14.038421052631577</v>
      </c>
      <c r="AG112" s="154">
        <f t="shared" si="53"/>
        <v>35.514596491228069</v>
      </c>
      <c r="AH112" s="154">
        <f t="shared" si="53"/>
        <v>302.26473684210526</v>
      </c>
      <c r="AI112" s="399"/>
    </row>
    <row r="113" spans="1:35" x14ac:dyDescent="0.3">
      <c r="A113" s="399"/>
      <c r="B113" s="399"/>
      <c r="C113" s="399"/>
      <c r="D113" s="399"/>
      <c r="E113" s="399"/>
      <c r="F113" s="399"/>
      <c r="G113" s="399"/>
      <c r="H113" s="399"/>
      <c r="I113" s="298"/>
      <c r="J113" s="298"/>
      <c r="K113" s="298"/>
      <c r="L113" s="298"/>
      <c r="M113" s="298"/>
      <c r="N113" s="399"/>
      <c r="O113" s="498" t="str">
        <f t="shared" ref="O113:T113" si="54">O48</f>
        <v>Pipari</v>
      </c>
      <c r="P113" s="499">
        <f t="shared" si="54"/>
        <v>0</v>
      </c>
      <c r="Q113" s="499">
        <f t="shared" si="54"/>
        <v>0</v>
      </c>
      <c r="R113" s="499">
        <f t="shared" si="54"/>
        <v>0</v>
      </c>
      <c r="S113" s="499">
        <f t="shared" si="54"/>
        <v>0</v>
      </c>
      <c r="T113" s="499">
        <f t="shared" si="54"/>
        <v>0</v>
      </c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298"/>
      <c r="AF113" s="298"/>
      <c r="AG113" s="298"/>
      <c r="AH113" s="298"/>
      <c r="AI113" s="399"/>
    </row>
    <row r="114" spans="1:35" x14ac:dyDescent="0.3">
      <c r="A114" s="399"/>
      <c r="B114" s="399"/>
      <c r="C114" s="399"/>
      <c r="D114" s="399"/>
      <c r="E114" s="399"/>
      <c r="F114" s="399"/>
      <c r="G114" s="399"/>
      <c r="H114" s="500" t="s">
        <v>208</v>
      </c>
      <c r="I114" s="2"/>
      <c r="J114" s="501"/>
      <c r="K114" s="1"/>
      <c r="L114" s="1"/>
      <c r="M114" s="1"/>
      <c r="N114" s="399"/>
      <c r="O114" s="498" t="str">
        <f t="shared" ref="O114:T114" si="55">O49</f>
        <v>Sāls</v>
      </c>
      <c r="P114" s="499">
        <f t="shared" si="55"/>
        <v>0</v>
      </c>
      <c r="Q114" s="499">
        <f t="shared" si="55"/>
        <v>0</v>
      </c>
      <c r="R114" s="499">
        <f t="shared" si="55"/>
        <v>0</v>
      </c>
      <c r="S114" s="499">
        <f t="shared" si="55"/>
        <v>0</v>
      </c>
      <c r="T114" s="499">
        <f t="shared" si="55"/>
        <v>0</v>
      </c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</row>
    <row r="115" spans="1:35" x14ac:dyDescent="0.3">
      <c r="A115" s="399"/>
      <c r="B115" s="399"/>
      <c r="C115" s="574"/>
      <c r="D115" s="568"/>
      <c r="E115" s="502" t="s">
        <v>209</v>
      </c>
      <c r="F115" s="502" t="s">
        <v>210</v>
      </c>
      <c r="G115" s="399"/>
      <c r="H115" s="503" t="s">
        <v>211</v>
      </c>
      <c r="I115" s="159"/>
      <c r="J115" s="159"/>
      <c r="K115" s="175" t="s">
        <v>212</v>
      </c>
      <c r="L115" s="55"/>
      <c r="M115" s="504"/>
      <c r="N115" s="399"/>
      <c r="O115" s="505" t="s">
        <v>48</v>
      </c>
      <c r="P115" s="506">
        <f t="shared" ref="P115:T115" si="56">SUM(P93:P114)</f>
        <v>289.72000000000003</v>
      </c>
      <c r="Q115" s="506">
        <f t="shared" si="56"/>
        <v>16.630000000000003</v>
      </c>
      <c r="R115" s="506">
        <f t="shared" si="56"/>
        <v>5.4299999999999988</v>
      </c>
      <c r="S115" s="506">
        <f t="shared" si="56"/>
        <v>80.21999999999997</v>
      </c>
      <c r="T115" s="506">
        <f t="shared" si="56"/>
        <v>442.09999999999997</v>
      </c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59" t="s">
        <v>158</v>
      </c>
      <c r="AF115" s="360"/>
      <c r="AG115" s="360"/>
      <c r="AH115" s="361"/>
      <c r="AI115" s="2"/>
    </row>
    <row r="116" spans="1:35" x14ac:dyDescent="0.3">
      <c r="A116" s="399"/>
      <c r="B116" s="399"/>
      <c r="C116" s="571" t="s">
        <v>213</v>
      </c>
      <c r="D116" s="566"/>
      <c r="E116" s="507">
        <f>B11+B15+B33+B62+B59+B44</f>
        <v>171</v>
      </c>
      <c r="F116" s="507">
        <f>B11+B15+B62+B105+B59</f>
        <v>159</v>
      </c>
      <c r="G116" s="399"/>
      <c r="H116" s="127" t="s">
        <v>21</v>
      </c>
      <c r="I116" s="468" t="s">
        <v>27</v>
      </c>
      <c r="J116" s="468" t="s">
        <v>23</v>
      </c>
      <c r="K116" s="468" t="s">
        <v>24</v>
      </c>
      <c r="L116" s="468" t="s">
        <v>25</v>
      </c>
      <c r="M116" s="508" t="s">
        <v>4</v>
      </c>
      <c r="N116" s="399"/>
      <c r="O116" s="509"/>
      <c r="P116" s="509"/>
      <c r="Q116" s="509"/>
      <c r="R116" s="509"/>
      <c r="S116" s="509"/>
      <c r="T116" s="509"/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410" t="s">
        <v>23</v>
      </c>
      <c r="AF116" s="411" t="s">
        <v>24</v>
      </c>
      <c r="AG116" s="411" t="s">
        <v>25</v>
      </c>
      <c r="AH116" s="412" t="s">
        <v>4</v>
      </c>
      <c r="AI116" s="2"/>
    </row>
    <row r="117" spans="1:35" x14ac:dyDescent="0.3">
      <c r="A117" s="399"/>
      <c r="B117" s="399"/>
      <c r="C117" s="571" t="s">
        <v>214</v>
      </c>
      <c r="D117" s="566"/>
      <c r="E117" s="507">
        <f>B58</f>
        <v>90</v>
      </c>
      <c r="F117" s="507">
        <f>B58</f>
        <v>90</v>
      </c>
      <c r="G117" s="399"/>
      <c r="H117" s="182" t="s">
        <v>89</v>
      </c>
      <c r="I117" s="183">
        <v>10</v>
      </c>
      <c r="J117" s="169">
        <v>2</v>
      </c>
      <c r="K117" s="169">
        <v>7.0000000000000007E-2</v>
      </c>
      <c r="L117" s="169">
        <v>7.91</v>
      </c>
      <c r="M117" s="170">
        <v>35.299999999999997</v>
      </c>
      <c r="N117" s="399"/>
      <c r="O117" s="510" t="s">
        <v>215</v>
      </c>
      <c r="P117" s="511"/>
      <c r="Q117" s="511"/>
      <c r="R117" s="511"/>
      <c r="S117" s="511"/>
      <c r="T117" s="512"/>
      <c r="U117" s="399"/>
      <c r="V117" s="399"/>
      <c r="W117" s="399"/>
      <c r="X117" s="399"/>
      <c r="Y117" s="399"/>
      <c r="Z117" s="399"/>
      <c r="AA117" s="399"/>
      <c r="AB117" s="399"/>
      <c r="AC117" s="399"/>
      <c r="AD117" s="399"/>
      <c r="AE117" s="415">
        <f t="shared" ref="AE117:AH117" si="57">AE112+AE71+AE13+AE91</f>
        <v>35.800398090658391</v>
      </c>
      <c r="AF117" s="415">
        <f t="shared" si="57"/>
        <v>37.959538109487767</v>
      </c>
      <c r="AG117" s="415">
        <f t="shared" si="57"/>
        <v>134.20486640609579</v>
      </c>
      <c r="AH117" s="415">
        <f t="shared" si="57"/>
        <v>1017.1747368421054</v>
      </c>
      <c r="AI117" s="2"/>
    </row>
    <row r="118" spans="1:35" x14ac:dyDescent="0.3">
      <c r="C118" s="571" t="s">
        <v>216</v>
      </c>
      <c r="D118" s="566"/>
      <c r="E118" s="507">
        <f>B41+B42+B25</f>
        <v>80</v>
      </c>
      <c r="F118" s="513"/>
      <c r="G118" s="399"/>
      <c r="H118" s="182" t="s">
        <v>178</v>
      </c>
      <c r="I118" s="183">
        <v>36</v>
      </c>
      <c r="J118" s="169">
        <v>8.57</v>
      </c>
      <c r="K118" s="169">
        <v>0.46</v>
      </c>
      <c r="L118" s="169">
        <v>16.489999999999998</v>
      </c>
      <c r="M118" s="170">
        <v>109.44</v>
      </c>
      <c r="N118" s="399"/>
      <c r="O118" s="514" t="s">
        <v>217</v>
      </c>
      <c r="P118" s="515"/>
      <c r="Q118" s="515"/>
      <c r="R118" s="515"/>
      <c r="S118" s="515"/>
      <c r="T118" s="515"/>
      <c r="U118" s="399"/>
      <c r="V118" s="399"/>
      <c r="W118" s="399"/>
      <c r="X118" s="574"/>
      <c r="Y118" s="568"/>
      <c r="Z118" s="502" t="s">
        <v>209</v>
      </c>
      <c r="AA118" s="502" t="s">
        <v>210</v>
      </c>
      <c r="AB118" s="399"/>
      <c r="AC118" s="215"/>
      <c r="AD118" s="215"/>
      <c r="AE118" s="22" t="s">
        <v>163</v>
      </c>
      <c r="AF118" s="22" t="s">
        <v>164</v>
      </c>
      <c r="AG118" s="22" t="s">
        <v>165</v>
      </c>
      <c r="AH118" s="385" t="s">
        <v>166</v>
      </c>
      <c r="AI118" s="2"/>
    </row>
    <row r="119" spans="1:35" x14ac:dyDescent="0.3">
      <c r="C119" s="571" t="s">
        <v>218</v>
      </c>
      <c r="D119" s="566"/>
      <c r="E119" s="507">
        <f>B26+B27+B49+B63+B43+B52</f>
        <v>75</v>
      </c>
      <c r="F119" s="507">
        <f>B79+B80+B81+B86+B87+B97+B98+B102+B63+B82+B90</f>
        <v>179.29779820026806</v>
      </c>
      <c r="G119" s="399"/>
      <c r="H119" s="182" t="s">
        <v>180</v>
      </c>
      <c r="I119" s="183">
        <v>1</v>
      </c>
      <c r="J119" s="169">
        <v>0.03</v>
      </c>
      <c r="K119" s="169">
        <v>0.01</v>
      </c>
      <c r="L119" s="169">
        <v>7.0000000000000007E-2</v>
      </c>
      <c r="M119" s="170">
        <v>0.43</v>
      </c>
      <c r="N119" s="399"/>
      <c r="O119" s="68" t="s">
        <v>21</v>
      </c>
      <c r="P119" s="516" t="s">
        <v>27</v>
      </c>
      <c r="Q119" s="516" t="s">
        <v>28</v>
      </c>
      <c r="R119" s="516" t="s">
        <v>29</v>
      </c>
      <c r="S119" s="516" t="s">
        <v>30</v>
      </c>
      <c r="T119" s="517" t="s">
        <v>4</v>
      </c>
      <c r="U119" s="399"/>
      <c r="V119" s="399"/>
      <c r="W119" s="399"/>
      <c r="X119" s="571" t="s">
        <v>213</v>
      </c>
      <c r="Y119" s="566"/>
      <c r="Z119" s="507">
        <f>W66+W67+W29</f>
        <v>93</v>
      </c>
      <c r="AA119" s="507">
        <f>W29+W66+W67+W87</f>
        <v>95.19</v>
      </c>
      <c r="AB119" s="399"/>
      <c r="AC119" s="518"/>
      <c r="AD119" s="215"/>
      <c r="AE119" s="215"/>
      <c r="AF119" s="215"/>
      <c r="AG119" s="215"/>
      <c r="AH119" s="215"/>
      <c r="AI119" s="2"/>
    </row>
    <row r="120" spans="1:35" x14ac:dyDescent="0.3">
      <c r="C120" s="571" t="s">
        <v>219</v>
      </c>
      <c r="D120" s="566"/>
      <c r="E120" s="507">
        <f>B63+B49+B52</f>
        <v>51</v>
      </c>
      <c r="F120" s="519">
        <f>B90+B87+B63</f>
        <v>51</v>
      </c>
      <c r="G120" s="399"/>
      <c r="H120" s="182" t="s">
        <v>66</v>
      </c>
      <c r="I120" s="183">
        <v>20</v>
      </c>
      <c r="J120" s="169">
        <v>0.18</v>
      </c>
      <c r="K120" s="169">
        <v>0.04</v>
      </c>
      <c r="L120" s="169">
        <v>1.92</v>
      </c>
      <c r="M120" s="170">
        <v>8.1999999999999993</v>
      </c>
      <c r="N120" s="399"/>
      <c r="O120" s="319" t="s">
        <v>139</v>
      </c>
      <c r="P120" s="89">
        <v>22</v>
      </c>
      <c r="Q120" s="86">
        <v>2.71</v>
      </c>
      <c r="R120" s="86">
        <v>1.98</v>
      </c>
      <c r="S120" s="86">
        <v>8.42</v>
      </c>
      <c r="T120" s="87">
        <v>68.42</v>
      </c>
      <c r="U120" s="399"/>
      <c r="V120" s="399"/>
      <c r="W120" s="399"/>
      <c r="X120" s="571" t="s">
        <v>214</v>
      </c>
      <c r="Y120" s="566"/>
      <c r="Z120" s="507">
        <f>W18</f>
        <v>40</v>
      </c>
      <c r="AA120" s="507">
        <f>W18</f>
        <v>40</v>
      </c>
      <c r="AB120" s="399"/>
      <c r="AC120" s="5"/>
      <c r="AD120" s="5"/>
      <c r="AE120" s="215"/>
      <c r="AF120" s="5"/>
      <c r="AG120" s="5"/>
      <c r="AH120" s="5"/>
      <c r="AI120" s="2"/>
    </row>
    <row r="121" spans="1:35" x14ac:dyDescent="0.3">
      <c r="C121" s="571" t="s">
        <v>64</v>
      </c>
      <c r="D121" s="566"/>
      <c r="E121" s="502">
        <f>0</f>
        <v>0</v>
      </c>
      <c r="F121" s="507">
        <f>B96</f>
        <v>0</v>
      </c>
      <c r="G121" s="399"/>
      <c r="H121" s="182" t="s">
        <v>97</v>
      </c>
      <c r="I121" s="183">
        <v>11.73</v>
      </c>
      <c r="J121" s="169">
        <v>0.14000000000000001</v>
      </c>
      <c r="K121" s="169">
        <v>0.02</v>
      </c>
      <c r="L121" s="169">
        <v>0.5</v>
      </c>
      <c r="M121" s="170">
        <v>2.81</v>
      </c>
      <c r="N121" s="399"/>
      <c r="O121" s="319" t="s">
        <v>63</v>
      </c>
      <c r="P121" s="89">
        <v>30</v>
      </c>
      <c r="Q121" s="89">
        <v>9.3000000000000007</v>
      </c>
      <c r="R121" s="89">
        <v>3.27</v>
      </c>
      <c r="S121" s="89">
        <v>0.99</v>
      </c>
      <c r="T121" s="92">
        <v>70.5</v>
      </c>
      <c r="U121" s="399"/>
      <c r="V121" s="399"/>
      <c r="W121" s="399"/>
      <c r="X121" s="571" t="s">
        <v>216</v>
      </c>
      <c r="Y121" s="566"/>
      <c r="Z121" s="507">
        <f>W45</f>
        <v>40</v>
      </c>
      <c r="AA121" s="502"/>
      <c r="AB121" s="399"/>
      <c r="AC121" s="5"/>
      <c r="AD121" s="5"/>
      <c r="AE121" s="5"/>
      <c r="AF121" s="5"/>
      <c r="AG121" s="5"/>
      <c r="AH121" s="5"/>
      <c r="AI121" s="2"/>
    </row>
    <row r="122" spans="1:35" x14ac:dyDescent="0.3">
      <c r="C122" s="571" t="s">
        <v>220</v>
      </c>
      <c r="D122" s="566"/>
      <c r="E122" s="507">
        <f>B64+B19+B16</f>
        <v>132</v>
      </c>
      <c r="F122" s="507">
        <f>B64+B19+B16</f>
        <v>132</v>
      </c>
      <c r="G122" s="399"/>
      <c r="H122" s="182" t="s">
        <v>100</v>
      </c>
      <c r="I122" s="183">
        <v>4.2699999999999996</v>
      </c>
      <c r="J122" s="169">
        <v>0.18</v>
      </c>
      <c r="K122" s="169">
        <v>0.02</v>
      </c>
      <c r="L122" s="169">
        <v>0.8</v>
      </c>
      <c r="M122" s="170">
        <v>3.5</v>
      </c>
      <c r="N122" s="399"/>
      <c r="O122" s="319" t="s">
        <v>143</v>
      </c>
      <c r="P122" s="89">
        <v>3</v>
      </c>
      <c r="Q122" s="86">
        <v>0.1</v>
      </c>
      <c r="R122" s="86">
        <v>0.01</v>
      </c>
      <c r="S122" s="86">
        <v>0.01</v>
      </c>
      <c r="T122" s="87">
        <v>0.66</v>
      </c>
      <c r="U122" s="399"/>
      <c r="V122" s="399"/>
      <c r="W122" s="399"/>
      <c r="X122" s="571" t="s">
        <v>218</v>
      </c>
      <c r="Y122" s="566"/>
      <c r="Z122" s="507">
        <f>W30+W53+W54+W46+W47+W48+W28+W16+W26+W49</f>
        <v>156</v>
      </c>
      <c r="AA122" s="507">
        <f>W30+W89+W90+W91+W92+W101+W102+W28+W26+W16+W94+W93+W95+W104</f>
        <v>181.29999999999998</v>
      </c>
      <c r="AB122" s="399"/>
      <c r="AC122" s="399"/>
      <c r="AD122" s="399"/>
      <c r="AE122" s="399"/>
      <c r="AF122" s="399"/>
      <c r="AG122" s="399"/>
      <c r="AH122" s="399"/>
      <c r="AI122" s="2"/>
    </row>
    <row r="123" spans="1:35" x14ac:dyDescent="0.3">
      <c r="C123" s="571" t="s">
        <v>221</v>
      </c>
      <c r="D123" s="566"/>
      <c r="E123" s="507">
        <f>B64+B19</f>
        <v>120</v>
      </c>
      <c r="F123" s="507">
        <f>E123</f>
        <v>120</v>
      </c>
      <c r="G123" s="399"/>
      <c r="H123" s="182" t="s">
        <v>69</v>
      </c>
      <c r="I123" s="183">
        <v>10.67</v>
      </c>
      <c r="J123" s="169">
        <v>0.08</v>
      </c>
      <c r="K123" s="169">
        <v>0.02</v>
      </c>
      <c r="L123" s="169">
        <v>0.4</v>
      </c>
      <c r="M123" s="170">
        <v>1.88</v>
      </c>
      <c r="N123" s="399"/>
      <c r="O123" s="319" t="s">
        <v>144</v>
      </c>
      <c r="P123" s="89">
        <v>5</v>
      </c>
      <c r="Q123" s="86">
        <v>0.06</v>
      </c>
      <c r="R123" s="86">
        <v>0.01</v>
      </c>
      <c r="S123" s="86">
        <v>0.16</v>
      </c>
      <c r="T123" s="87">
        <v>0.8</v>
      </c>
      <c r="U123" s="399"/>
      <c r="V123" s="399"/>
      <c r="W123" s="399"/>
      <c r="X123" s="571" t="s">
        <v>219</v>
      </c>
      <c r="Y123" s="566"/>
      <c r="Z123" s="507">
        <f>W53+W54</f>
        <v>41</v>
      </c>
      <c r="AA123" s="519">
        <f>W101+W102</f>
        <v>41</v>
      </c>
      <c r="AB123" s="399"/>
      <c r="AC123" s="399"/>
      <c r="AD123" s="399"/>
      <c r="AE123" s="399"/>
      <c r="AF123" s="399"/>
      <c r="AG123" s="399"/>
      <c r="AH123" s="399"/>
      <c r="AI123" s="399"/>
    </row>
    <row r="124" spans="1:35" x14ac:dyDescent="0.3">
      <c r="G124" s="399"/>
      <c r="H124" s="216" t="s">
        <v>121</v>
      </c>
      <c r="I124" s="183">
        <v>0.3</v>
      </c>
      <c r="J124" s="183">
        <v>0.02</v>
      </c>
      <c r="K124" s="183">
        <v>0</v>
      </c>
      <c r="L124" s="183">
        <v>0.1</v>
      </c>
      <c r="M124" s="217">
        <v>0.45</v>
      </c>
      <c r="N124" s="399"/>
      <c r="O124" s="319" t="s">
        <v>145</v>
      </c>
      <c r="P124" s="89">
        <v>5</v>
      </c>
      <c r="Q124" s="86">
        <v>0.05</v>
      </c>
      <c r="R124" s="86">
        <v>0.02</v>
      </c>
      <c r="S124" s="86">
        <v>0.3</v>
      </c>
      <c r="T124" s="87">
        <v>1.55</v>
      </c>
      <c r="U124" s="399"/>
      <c r="V124" s="399"/>
      <c r="W124" s="399"/>
      <c r="X124" s="571" t="s">
        <v>64</v>
      </c>
      <c r="Y124" s="566"/>
      <c r="Z124" s="507">
        <f>W27</f>
        <v>20</v>
      </c>
      <c r="AA124" s="507">
        <f>W27</f>
        <v>20</v>
      </c>
      <c r="AB124" s="399"/>
      <c r="AC124" s="399"/>
      <c r="AD124" s="399"/>
      <c r="AE124" s="399"/>
      <c r="AF124" s="399"/>
      <c r="AG124" s="399"/>
      <c r="AH124" s="399"/>
      <c r="AI124" s="399"/>
    </row>
    <row r="125" spans="1:35" x14ac:dyDescent="0.3">
      <c r="G125" s="399"/>
      <c r="H125" s="216" t="s">
        <v>39</v>
      </c>
      <c r="I125" s="183">
        <v>0.1</v>
      </c>
      <c r="J125" s="183">
        <v>0</v>
      </c>
      <c r="K125" s="183">
        <v>0</v>
      </c>
      <c r="L125" s="183">
        <v>0.1</v>
      </c>
      <c r="M125" s="217">
        <v>0.37</v>
      </c>
      <c r="N125" s="399"/>
      <c r="O125" s="65" t="s">
        <v>68</v>
      </c>
      <c r="P125" s="336">
        <v>10</v>
      </c>
      <c r="Q125" s="336">
        <v>7.0000000000000007E-2</v>
      </c>
      <c r="R125" s="336">
        <v>0.01</v>
      </c>
      <c r="S125" s="336">
        <v>0.36</v>
      </c>
      <c r="T125" s="337">
        <v>1.5</v>
      </c>
      <c r="U125" s="399"/>
      <c r="V125" s="399"/>
      <c r="W125" s="399"/>
      <c r="X125" s="571" t="s">
        <v>220</v>
      </c>
      <c r="Y125" s="566"/>
      <c r="Z125" s="507">
        <f>W73+W71+W19+W70</f>
        <v>146</v>
      </c>
      <c r="AA125" s="507">
        <f>W73+W71+W19+W70</f>
        <v>146</v>
      </c>
      <c r="AB125" s="399"/>
      <c r="AC125" s="399"/>
      <c r="AD125" s="399"/>
      <c r="AE125" s="574"/>
      <c r="AF125" s="568"/>
      <c r="AG125" s="502" t="s">
        <v>209</v>
      </c>
      <c r="AH125" s="502" t="s">
        <v>210</v>
      </c>
      <c r="AI125" s="399"/>
    </row>
    <row r="126" spans="1:35" x14ac:dyDescent="0.3">
      <c r="G126" s="2"/>
      <c r="H126" s="216" t="s">
        <v>54</v>
      </c>
      <c r="I126" s="183">
        <v>0.01</v>
      </c>
      <c r="J126" s="183">
        <v>0</v>
      </c>
      <c r="K126" s="183">
        <v>0</v>
      </c>
      <c r="L126" s="183">
        <v>0</v>
      </c>
      <c r="M126" s="217">
        <v>0</v>
      </c>
      <c r="N126" s="399"/>
      <c r="O126" s="81" t="s">
        <v>44</v>
      </c>
      <c r="P126" s="340">
        <v>6</v>
      </c>
      <c r="Q126" s="340">
        <v>0.11</v>
      </c>
      <c r="R126" s="340">
        <v>4.0199999999999996</v>
      </c>
      <c r="S126" s="340">
        <v>0.16</v>
      </c>
      <c r="T126" s="341">
        <v>37.26</v>
      </c>
      <c r="U126" s="399"/>
      <c r="V126" s="399"/>
      <c r="W126" s="399"/>
      <c r="X126" s="571" t="s">
        <v>222</v>
      </c>
      <c r="Y126" s="566"/>
      <c r="Z126" s="507">
        <f>W73+W19</f>
        <v>120</v>
      </c>
      <c r="AA126" s="507">
        <f>W19+W73</f>
        <v>120</v>
      </c>
      <c r="AB126" s="399"/>
      <c r="AC126" s="399"/>
      <c r="AD126" s="399"/>
      <c r="AE126" s="571" t="s">
        <v>213</v>
      </c>
      <c r="AF126" s="566"/>
      <c r="AG126" s="507">
        <f>AD12+AD39+AD35+AD53+AD62+AD69+AD68+AD26</f>
        <v>240.4</v>
      </c>
      <c r="AH126" s="507">
        <f>AD12+AD62+AD68+AD69+AD98+AD110+AD100+AD89</f>
        <v>247.4</v>
      </c>
      <c r="AI126" s="399"/>
    </row>
    <row r="127" spans="1:35" x14ac:dyDescent="0.3">
      <c r="H127" s="216" t="s">
        <v>43</v>
      </c>
      <c r="I127" s="183">
        <v>0.43</v>
      </c>
      <c r="J127" s="183">
        <v>0</v>
      </c>
      <c r="K127" s="183">
        <v>0</v>
      </c>
      <c r="L127" s="183">
        <v>0</v>
      </c>
      <c r="M127" s="217">
        <v>0</v>
      </c>
      <c r="N127" s="399"/>
      <c r="O127" s="319" t="s">
        <v>38</v>
      </c>
      <c r="P127" s="89">
        <v>11</v>
      </c>
      <c r="Q127" s="89">
        <v>0.26</v>
      </c>
      <c r="R127" s="89">
        <v>2.75</v>
      </c>
      <c r="S127" s="89">
        <v>0.35</v>
      </c>
      <c r="T127" s="92">
        <v>27.17</v>
      </c>
      <c r="U127" s="399"/>
      <c r="V127" s="399"/>
      <c r="W127" s="399"/>
      <c r="X127" s="399"/>
      <c r="Y127" s="399"/>
      <c r="Z127" s="399"/>
      <c r="AA127" s="399"/>
      <c r="AC127" s="399"/>
      <c r="AD127" s="399"/>
      <c r="AE127" s="571" t="s">
        <v>214</v>
      </c>
      <c r="AF127" s="566"/>
      <c r="AG127" s="507">
        <f>AD60</f>
        <v>50</v>
      </c>
      <c r="AH127" s="507">
        <f>AD105+AD60</f>
        <v>70</v>
      </c>
      <c r="AI127" s="399"/>
    </row>
    <row r="128" spans="1:35" x14ac:dyDescent="0.3">
      <c r="H128" s="520" t="s">
        <v>37</v>
      </c>
      <c r="I128" s="521">
        <v>60</v>
      </c>
      <c r="J128" s="183">
        <v>0</v>
      </c>
      <c r="K128" s="183">
        <v>0</v>
      </c>
      <c r="L128" s="183">
        <v>0</v>
      </c>
      <c r="M128" s="217">
        <v>0</v>
      </c>
      <c r="N128" s="399"/>
      <c r="O128" s="319" t="s">
        <v>130</v>
      </c>
      <c r="P128" s="89">
        <v>0.1</v>
      </c>
      <c r="Q128" s="89">
        <v>0.09</v>
      </c>
      <c r="R128" s="89">
        <v>0.01</v>
      </c>
      <c r="S128" s="89">
        <v>0.36</v>
      </c>
      <c r="T128" s="92">
        <v>1.6</v>
      </c>
      <c r="U128" s="399"/>
      <c r="V128" s="399"/>
      <c r="W128" s="399"/>
      <c r="X128" s="399"/>
      <c r="Y128" s="399"/>
      <c r="Z128" s="399"/>
      <c r="AA128" s="399"/>
      <c r="AC128" s="399"/>
      <c r="AD128" s="399"/>
      <c r="AE128" s="571" t="s">
        <v>216</v>
      </c>
      <c r="AF128" s="566"/>
      <c r="AG128" s="507">
        <f>AD45+AD17</f>
        <v>147</v>
      </c>
      <c r="AH128" s="502"/>
      <c r="AI128" s="399"/>
    </row>
    <row r="129" spans="8:34" x14ac:dyDescent="0.3">
      <c r="H129" s="445" t="s">
        <v>94</v>
      </c>
      <c r="I129" s="231">
        <v>12</v>
      </c>
      <c r="J129" s="128">
        <v>1.43</v>
      </c>
      <c r="K129" s="128">
        <v>1.21</v>
      </c>
      <c r="L129" s="128">
        <v>5.24</v>
      </c>
      <c r="M129" s="204">
        <v>38.880000000000003</v>
      </c>
      <c r="N129" s="399"/>
      <c r="O129" s="319" t="s">
        <v>43</v>
      </c>
      <c r="P129" s="89">
        <v>0.04</v>
      </c>
      <c r="Q129" s="250">
        <v>0</v>
      </c>
      <c r="R129" s="250">
        <v>0</v>
      </c>
      <c r="S129" s="250">
        <v>0</v>
      </c>
      <c r="T129" s="251">
        <v>0</v>
      </c>
      <c r="U129" s="399"/>
      <c r="V129" s="399"/>
      <c r="W129" s="399"/>
      <c r="X129" s="399"/>
      <c r="Y129" s="399"/>
      <c r="Z129" s="399"/>
      <c r="AA129" s="399"/>
      <c r="AC129" s="399"/>
      <c r="AD129" s="399"/>
      <c r="AE129" s="571" t="s">
        <v>218</v>
      </c>
      <c r="AF129" s="566"/>
      <c r="AG129" s="507">
        <f>AD19+AD20+AD25+AD50+AD51+AD52+AD37</f>
        <v>72</v>
      </c>
      <c r="AH129" s="519">
        <f>AD107+AD108+AD109+AD104+AD103+AD82+AD83+AD88</f>
        <v>153</v>
      </c>
    </row>
    <row r="130" spans="8:34" x14ac:dyDescent="0.3">
      <c r="H130" s="342" t="s">
        <v>112</v>
      </c>
      <c r="I130" s="522">
        <v>10</v>
      </c>
      <c r="J130" s="522">
        <v>0.26</v>
      </c>
      <c r="K130" s="522">
        <v>2.5</v>
      </c>
      <c r="L130" s="522">
        <v>0.27</v>
      </c>
      <c r="M130" s="523">
        <v>24.62</v>
      </c>
      <c r="N130" s="399"/>
      <c r="O130" s="65" t="s">
        <v>121</v>
      </c>
      <c r="P130" s="95">
        <v>0.2</v>
      </c>
      <c r="Q130" s="521">
        <v>0.01</v>
      </c>
      <c r="R130" s="521">
        <v>0</v>
      </c>
      <c r="S130" s="521">
        <v>7.0000000000000007E-2</v>
      </c>
      <c r="T130" s="524">
        <v>0.3</v>
      </c>
      <c r="U130" s="399"/>
      <c r="V130" s="399"/>
      <c r="W130" s="399"/>
      <c r="X130" s="399"/>
      <c r="Y130" s="399"/>
      <c r="Z130" s="399"/>
      <c r="AA130" s="399"/>
      <c r="AC130" s="399"/>
      <c r="AD130" s="399"/>
      <c r="AE130" s="571" t="s">
        <v>219</v>
      </c>
      <c r="AF130" s="566"/>
      <c r="AG130" s="507">
        <f>AD50+AD52+AD51</f>
        <v>34</v>
      </c>
      <c r="AH130" s="519">
        <f>AD107+AD108+AD109</f>
        <v>34</v>
      </c>
    </row>
    <row r="131" spans="8:34" x14ac:dyDescent="0.3">
      <c r="H131" s="525" t="s">
        <v>48</v>
      </c>
      <c r="I131" s="526">
        <f t="shared" ref="I131:M131" si="58">SUM(I117:I130)</f>
        <v>176.51</v>
      </c>
      <c r="J131" s="526">
        <f t="shared" si="58"/>
        <v>12.889999999999999</v>
      </c>
      <c r="K131" s="526">
        <f t="shared" si="58"/>
        <v>4.3499999999999996</v>
      </c>
      <c r="L131" s="526">
        <f t="shared" si="58"/>
        <v>33.800000000000004</v>
      </c>
      <c r="M131" s="526">
        <f t="shared" si="58"/>
        <v>225.88</v>
      </c>
      <c r="N131" s="399"/>
      <c r="O131" s="319" t="s">
        <v>157</v>
      </c>
      <c r="P131" s="195">
        <v>100</v>
      </c>
      <c r="Q131" s="195">
        <v>2.9</v>
      </c>
      <c r="R131" s="195">
        <v>2.5</v>
      </c>
      <c r="S131" s="195">
        <v>3.8</v>
      </c>
      <c r="T131" s="357">
        <v>47</v>
      </c>
      <c r="U131" s="399"/>
      <c r="V131" s="399"/>
      <c r="W131" s="399"/>
      <c r="X131" s="399"/>
      <c r="Y131" s="399"/>
      <c r="Z131" s="399"/>
      <c r="AA131" s="399"/>
      <c r="AC131" s="399"/>
      <c r="AD131" s="399"/>
      <c r="AE131" s="571" t="s">
        <v>64</v>
      </c>
      <c r="AF131" s="566"/>
      <c r="AG131" s="507">
        <f>AD18+AD34</f>
        <v>132</v>
      </c>
      <c r="AH131" s="507">
        <f>AD97+AD81</f>
        <v>136</v>
      </c>
    </row>
    <row r="132" spans="8:34" x14ac:dyDescent="0.3">
      <c r="H132" s="5"/>
      <c r="I132" s="215"/>
      <c r="N132" s="399"/>
      <c r="O132" s="505" t="s">
        <v>48</v>
      </c>
      <c r="P132" s="506">
        <f t="shared" ref="P132:T132" si="59">SUM(P120:P131)</f>
        <v>192.34</v>
      </c>
      <c r="Q132" s="506">
        <f t="shared" si="59"/>
        <v>15.660000000000002</v>
      </c>
      <c r="R132" s="506">
        <f t="shared" si="59"/>
        <v>14.579999999999998</v>
      </c>
      <c r="S132" s="506">
        <f t="shared" si="59"/>
        <v>14.98</v>
      </c>
      <c r="T132" s="506">
        <f t="shared" si="59"/>
        <v>256.76</v>
      </c>
      <c r="U132" s="399"/>
      <c r="V132" s="399"/>
      <c r="W132" s="399"/>
      <c r="X132" s="399"/>
      <c r="Y132" s="399"/>
      <c r="Z132" s="399"/>
      <c r="AA132" s="399"/>
      <c r="AC132" s="399"/>
      <c r="AD132" s="399"/>
      <c r="AE132" s="571" t="s">
        <v>220</v>
      </c>
      <c r="AF132" s="566"/>
      <c r="AG132" s="507">
        <f>AD70+AD11</f>
        <v>120</v>
      </c>
      <c r="AH132" s="507">
        <f>AD70+AD11</f>
        <v>120</v>
      </c>
    </row>
    <row r="133" spans="8:34" x14ac:dyDescent="0.3">
      <c r="H133" s="399"/>
      <c r="I133" s="488"/>
      <c r="J133" s="359" t="s">
        <v>158</v>
      </c>
      <c r="K133" s="360"/>
      <c r="L133" s="360"/>
      <c r="M133" s="361"/>
      <c r="N133" s="399"/>
      <c r="O133" s="527"/>
      <c r="P133" s="527"/>
      <c r="Q133" s="399"/>
      <c r="R133" s="399"/>
      <c r="S133" s="399"/>
      <c r="T133" s="399"/>
      <c r="U133" s="399"/>
      <c r="V133" s="399"/>
      <c r="W133" s="399"/>
      <c r="X133" s="399"/>
      <c r="Y133" s="399"/>
      <c r="Z133" s="399"/>
      <c r="AA133" s="399"/>
      <c r="AC133" s="399"/>
      <c r="AD133" s="399"/>
      <c r="AE133" s="571" t="s">
        <v>223</v>
      </c>
      <c r="AF133" s="566"/>
      <c r="AG133" s="507">
        <f>AD70+AD11</f>
        <v>120</v>
      </c>
      <c r="AH133" s="507">
        <f>AD70+AD11</f>
        <v>120</v>
      </c>
    </row>
    <row r="134" spans="8:34" x14ac:dyDescent="0.3">
      <c r="H134" s="399"/>
      <c r="I134" s="399"/>
      <c r="J134" s="368" t="s">
        <v>23</v>
      </c>
      <c r="K134" s="63" t="s">
        <v>24</v>
      </c>
      <c r="L134" s="63" t="s">
        <v>25</v>
      </c>
      <c r="M134" s="369" t="s">
        <v>4</v>
      </c>
      <c r="N134" s="399"/>
      <c r="O134" s="527"/>
      <c r="P134" s="527"/>
      <c r="Q134" s="359" t="s">
        <v>158</v>
      </c>
      <c r="R134" s="360"/>
      <c r="S134" s="360"/>
      <c r="T134" s="361"/>
      <c r="U134" s="399"/>
      <c r="V134" s="399"/>
      <c r="W134" s="399"/>
      <c r="X134" s="399"/>
      <c r="Y134" s="399"/>
      <c r="Z134" s="399"/>
      <c r="AA134" s="399"/>
      <c r="AC134" s="399"/>
      <c r="AD134" s="399"/>
      <c r="AE134" s="399"/>
      <c r="AF134" s="399"/>
      <c r="AG134" s="399"/>
      <c r="AH134" s="399"/>
    </row>
    <row r="135" spans="8:34" x14ac:dyDescent="0.3">
      <c r="H135" s="399"/>
      <c r="I135" s="399"/>
      <c r="J135" s="415">
        <f t="shared" ref="J135:M135" si="60">J131+J112+J23+J81</f>
        <v>41.980846560846558</v>
      </c>
      <c r="K135" s="415">
        <f t="shared" si="60"/>
        <v>39.909973544973539</v>
      </c>
      <c r="L135" s="415">
        <f t="shared" si="60"/>
        <v>115.25616402116403</v>
      </c>
      <c r="M135" s="415">
        <f t="shared" si="60"/>
        <v>995.09</v>
      </c>
      <c r="N135" s="399"/>
      <c r="O135" s="527"/>
      <c r="P135" s="527"/>
      <c r="Q135" s="368" t="s">
        <v>23</v>
      </c>
      <c r="R135" s="63" t="s">
        <v>24</v>
      </c>
      <c r="S135" s="63" t="s">
        <v>25</v>
      </c>
      <c r="T135" s="369" t="s">
        <v>4</v>
      </c>
      <c r="U135" s="399"/>
      <c r="AC135" s="399"/>
      <c r="AD135" s="399"/>
      <c r="AE135" s="399"/>
      <c r="AF135" s="399"/>
      <c r="AG135" s="399"/>
      <c r="AH135" s="399"/>
    </row>
    <row r="136" spans="8:34" x14ac:dyDescent="0.3">
      <c r="H136" s="399"/>
      <c r="I136" s="399"/>
      <c r="J136" s="22" t="s">
        <v>163</v>
      </c>
      <c r="K136" s="22" t="s">
        <v>164</v>
      </c>
      <c r="L136" s="22" t="s">
        <v>165</v>
      </c>
      <c r="M136" s="385" t="s">
        <v>166</v>
      </c>
      <c r="N136" s="399"/>
      <c r="O136" s="527"/>
      <c r="P136" s="527"/>
      <c r="Q136" s="415">
        <f t="shared" ref="Q136:T136" si="61">Q132+Q115+Q89+Q14</f>
        <v>40.792307692307702</v>
      </c>
      <c r="R136" s="415">
        <f t="shared" si="61"/>
        <v>28.004423076923075</v>
      </c>
      <c r="S136" s="415">
        <f t="shared" si="61"/>
        <v>139.76499999999999</v>
      </c>
      <c r="T136" s="415">
        <f t="shared" si="61"/>
        <v>983.83999999999992</v>
      </c>
      <c r="U136" s="399"/>
      <c r="AC136" s="399"/>
      <c r="AD136" s="399"/>
      <c r="AE136" s="399"/>
      <c r="AF136" s="399"/>
      <c r="AG136" s="399"/>
      <c r="AH136" s="399"/>
    </row>
    <row r="137" spans="8:34" x14ac:dyDescent="0.3">
      <c r="H137" s="399"/>
      <c r="I137" s="399"/>
      <c r="J137" s="399"/>
      <c r="K137" s="399"/>
      <c r="L137" s="399"/>
      <c r="M137" s="399"/>
      <c r="N137" s="399"/>
      <c r="O137" s="527"/>
      <c r="P137" s="527"/>
      <c r="Q137" s="22" t="s">
        <v>163</v>
      </c>
      <c r="R137" s="22" t="s">
        <v>164</v>
      </c>
      <c r="S137" s="22" t="s">
        <v>165</v>
      </c>
      <c r="T137" s="385" t="s">
        <v>166</v>
      </c>
      <c r="U137" s="399"/>
      <c r="AC137" s="399"/>
      <c r="AD137" s="399"/>
      <c r="AE137" s="399"/>
      <c r="AF137" s="399"/>
      <c r="AG137" s="399"/>
      <c r="AH137" s="399"/>
    </row>
    <row r="138" spans="8:34" x14ac:dyDescent="0.3">
      <c r="H138" s="399"/>
      <c r="I138" s="399"/>
      <c r="J138" s="399"/>
      <c r="K138" s="399"/>
      <c r="L138" s="399"/>
      <c r="M138" s="399"/>
      <c r="N138" s="399"/>
      <c r="O138" s="527"/>
      <c r="P138" s="527"/>
      <c r="Q138" s="399"/>
      <c r="R138" s="488"/>
      <c r="S138" s="399"/>
      <c r="T138" s="399"/>
      <c r="U138" s="399"/>
      <c r="AC138" s="399"/>
      <c r="AD138" s="399"/>
      <c r="AE138" s="399"/>
      <c r="AF138" s="399"/>
      <c r="AG138" s="399"/>
      <c r="AH138" s="399"/>
    </row>
    <row r="139" spans="8:34" x14ac:dyDescent="0.3">
      <c r="H139" s="399"/>
      <c r="I139" s="574"/>
      <c r="J139" s="568"/>
      <c r="K139" s="502" t="s">
        <v>209</v>
      </c>
      <c r="L139" s="502" t="s">
        <v>210</v>
      </c>
      <c r="M139" s="399"/>
      <c r="N139" s="399"/>
      <c r="O139" s="527"/>
      <c r="P139" s="527"/>
      <c r="Q139" s="575"/>
      <c r="R139" s="566"/>
      <c r="S139" s="502" t="s">
        <v>209</v>
      </c>
      <c r="T139" s="502" t="s">
        <v>210</v>
      </c>
      <c r="U139" s="399"/>
    </row>
    <row r="140" spans="8:34" x14ac:dyDescent="0.3">
      <c r="H140" s="399"/>
      <c r="I140" s="571" t="s">
        <v>213</v>
      </c>
      <c r="J140" s="566"/>
      <c r="K140" s="507">
        <f>I12+I19+I40+I72+I58+I62</f>
        <v>65</v>
      </c>
      <c r="L140" s="507">
        <f>I12+I19+I109+I72+I130</f>
        <v>55</v>
      </c>
      <c r="M140" s="399"/>
      <c r="N140" s="399" t="s">
        <v>9</v>
      </c>
      <c r="O140" s="527"/>
      <c r="P140" s="527"/>
      <c r="Q140" s="571" t="s">
        <v>213</v>
      </c>
      <c r="R140" s="566"/>
      <c r="S140" s="507">
        <f>P11+P28+P63+P67</f>
        <v>131</v>
      </c>
      <c r="T140" s="507">
        <f>P11+P87+P94+P127+P131</f>
        <v>133.19</v>
      </c>
      <c r="U140" s="399"/>
    </row>
    <row r="141" spans="8:34" x14ac:dyDescent="0.3">
      <c r="H141" s="399"/>
      <c r="I141" s="571" t="s">
        <v>214</v>
      </c>
      <c r="J141" s="566"/>
      <c r="K141" s="507">
        <f>I76</f>
        <v>20</v>
      </c>
      <c r="L141" s="507">
        <f>I76</f>
        <v>20</v>
      </c>
      <c r="M141" s="399"/>
      <c r="N141" s="399"/>
      <c r="O141" s="527"/>
      <c r="P141" s="527"/>
      <c r="Q141" s="571" t="s">
        <v>214</v>
      </c>
      <c r="R141" s="566"/>
      <c r="S141" s="507">
        <f>P38+50</f>
        <v>65</v>
      </c>
      <c r="T141" s="507">
        <f>P96+P121+50</f>
        <v>95</v>
      </c>
      <c r="U141" s="399"/>
    </row>
    <row r="142" spans="8:34" x14ac:dyDescent="0.3">
      <c r="H142" s="399"/>
      <c r="I142" s="571" t="s">
        <v>216</v>
      </c>
      <c r="J142" s="566"/>
      <c r="K142" s="507">
        <f>I18+I51+I30</f>
        <v>135</v>
      </c>
      <c r="L142" s="502">
        <f>0</f>
        <v>0</v>
      </c>
      <c r="M142" s="399"/>
      <c r="N142" s="399"/>
      <c r="O142" s="527"/>
      <c r="P142" s="527"/>
      <c r="Q142" s="571" t="s">
        <v>216</v>
      </c>
      <c r="R142" s="566"/>
      <c r="S142" s="507">
        <f>P24+P57+P40</f>
        <v>105</v>
      </c>
      <c r="T142" s="502"/>
      <c r="U142" s="399"/>
    </row>
    <row r="143" spans="8:34" x14ac:dyDescent="0.3">
      <c r="H143" s="399"/>
      <c r="I143" s="571" t="s">
        <v>218</v>
      </c>
      <c r="J143" s="566"/>
      <c r="K143" s="507">
        <f>I21+I35+I32+I74+I33+I57+I63+I78+I79+I71+I77+I20</f>
        <v>201.07999999999998</v>
      </c>
      <c r="L143" s="507">
        <f>I20+I21+I98+I99+I74+I101+I110+I78+I79+I71+I119+I120+I121+I123+I124+I100+I103+I104+I77</f>
        <v>288.88</v>
      </c>
      <c r="M143" s="399"/>
      <c r="O143" s="527"/>
      <c r="P143" s="527"/>
      <c r="Q143" s="571" t="s">
        <v>218</v>
      </c>
      <c r="R143" s="566"/>
      <c r="S143" s="507">
        <f>P19+P47+P59+P60+P61+P64+P46+P20+P23+P42+P45+P58+P66</f>
        <v>96.399999999999991</v>
      </c>
      <c r="T143" s="507">
        <f>P98+P99+P107+P104+P111+P112+P78+P79+P82+P83+P122+P123+P124+P125+P128+P130+P110</f>
        <v>142.80999999999997</v>
      </c>
      <c r="U143" s="399"/>
    </row>
    <row r="144" spans="8:34" x14ac:dyDescent="0.3">
      <c r="H144" s="399"/>
      <c r="I144" s="571" t="s">
        <v>219</v>
      </c>
      <c r="J144" s="566"/>
      <c r="K144" s="507">
        <f>I79+I78+I74+I71+I63+I21+I77+I20</f>
        <v>165.07999999999998</v>
      </c>
      <c r="L144" s="507">
        <f>I110+I20+I71+I78+I79+I74+I21+I77</f>
        <v>165.07999999999998</v>
      </c>
      <c r="M144" s="399"/>
      <c r="O144" s="399"/>
      <c r="P144" s="399"/>
      <c r="Q144" s="571" t="s">
        <v>219</v>
      </c>
      <c r="R144" s="566"/>
      <c r="S144" s="507">
        <f>P64+P61+P60+P46+P59+P47+P66+P58</f>
        <v>63.300000000000004</v>
      </c>
      <c r="T144" s="507">
        <f>P111+P112+P122+P123+P124+P125+P128+P130</f>
        <v>63.300000000000004</v>
      </c>
      <c r="U144" s="399"/>
    </row>
    <row r="145" spans="1:21" x14ac:dyDescent="0.3">
      <c r="H145" s="399"/>
      <c r="I145" s="571" t="s">
        <v>64</v>
      </c>
      <c r="J145" s="566"/>
      <c r="K145" s="507">
        <f>I31</f>
        <v>29</v>
      </c>
      <c r="L145" s="502">
        <f>0</f>
        <v>0</v>
      </c>
      <c r="M145" s="399"/>
      <c r="O145" s="399"/>
      <c r="P145" s="399"/>
      <c r="Q145" s="571" t="s">
        <v>64</v>
      </c>
      <c r="R145" s="566"/>
      <c r="S145" s="507">
        <f>P21</f>
        <v>32</v>
      </c>
      <c r="T145" s="507">
        <f>P80</f>
        <v>35</v>
      </c>
      <c r="U145" s="399"/>
    </row>
    <row r="146" spans="1:21" x14ac:dyDescent="0.3">
      <c r="H146" s="399"/>
      <c r="I146" s="571" t="s">
        <v>220</v>
      </c>
      <c r="J146" s="566"/>
      <c r="K146" s="507">
        <f>I80</f>
        <v>70</v>
      </c>
      <c r="L146" s="507">
        <f>I80</f>
        <v>70</v>
      </c>
      <c r="M146" s="399"/>
      <c r="O146" s="41"/>
      <c r="P146" s="399"/>
      <c r="Q146" s="571" t="s">
        <v>220</v>
      </c>
      <c r="R146" s="566"/>
      <c r="S146" s="507">
        <f>P13</f>
        <v>50</v>
      </c>
      <c r="T146" s="507">
        <f>P13</f>
        <v>50</v>
      </c>
      <c r="U146" s="399"/>
    </row>
    <row r="147" spans="1:21" x14ac:dyDescent="0.3">
      <c r="H147" s="399"/>
      <c r="I147" s="571" t="s">
        <v>224</v>
      </c>
      <c r="J147" s="566"/>
      <c r="K147" s="507">
        <f>I80</f>
        <v>70</v>
      </c>
      <c r="L147" s="507">
        <f>I80</f>
        <v>70</v>
      </c>
      <c r="M147" s="399"/>
      <c r="O147" s="406"/>
      <c r="P147" s="488"/>
      <c r="Q147" s="572" t="s">
        <v>225</v>
      </c>
      <c r="R147" s="573"/>
      <c r="S147" s="528">
        <f>P13</f>
        <v>50</v>
      </c>
      <c r="T147" s="528">
        <f>S147</f>
        <v>50</v>
      </c>
      <c r="U147" s="399"/>
    </row>
    <row r="148" spans="1:21" x14ac:dyDescent="0.3">
      <c r="H148" s="399"/>
      <c r="I148" s="399"/>
      <c r="J148" s="399"/>
      <c r="K148" s="399"/>
      <c r="L148" s="399"/>
      <c r="M148" s="399"/>
      <c r="O148" s="529"/>
      <c r="P148" s="53"/>
      <c r="Q148" s="53"/>
      <c r="R148" s="53"/>
      <c r="S148" s="53"/>
      <c r="T148" s="53"/>
      <c r="U148" s="399"/>
    </row>
    <row r="149" spans="1:21" x14ac:dyDescent="0.3">
      <c r="H149" s="2"/>
      <c r="I149" s="2"/>
      <c r="J149" s="488"/>
      <c r="K149" s="488"/>
      <c r="L149" s="488"/>
      <c r="M149" s="399"/>
      <c r="O149" s="151"/>
      <c r="P149" s="196"/>
      <c r="Q149" s="196"/>
      <c r="R149" s="196"/>
      <c r="S149" s="196"/>
      <c r="T149" s="53"/>
      <c r="U149" s="399"/>
    </row>
    <row r="150" spans="1:21" x14ac:dyDescent="0.3">
      <c r="O150" s="151"/>
      <c r="P150" s="202"/>
      <c r="Q150" s="202"/>
      <c r="R150" s="202"/>
      <c r="S150" s="202"/>
      <c r="T150" s="53"/>
    </row>
    <row r="151" spans="1:21" ht="15.75" customHeight="1" x14ac:dyDescent="0.25">
      <c r="O151" s="202"/>
      <c r="P151" s="167"/>
      <c r="Q151" s="167"/>
      <c r="R151" s="167"/>
      <c r="S151" s="167"/>
      <c r="T151" s="167"/>
    </row>
    <row r="152" spans="1:21" x14ac:dyDescent="0.3">
      <c r="N152" s="2"/>
      <c r="O152" s="530"/>
      <c r="P152" s="531"/>
      <c r="Q152" s="532"/>
      <c r="R152" s="532"/>
      <c r="S152" s="532"/>
      <c r="T152" s="532"/>
    </row>
    <row r="153" spans="1:21" x14ac:dyDescent="0.3">
      <c r="J153" s="533"/>
      <c r="K153" s="533"/>
      <c r="N153" s="2"/>
      <c r="O153" s="8"/>
      <c r="P153" s="84"/>
      <c r="Q153" s="84"/>
      <c r="R153" s="84"/>
      <c r="S153" s="84"/>
      <c r="T153" s="84"/>
    </row>
    <row r="154" spans="1:21" ht="15.75" customHeight="1" x14ac:dyDescent="0.25">
      <c r="J154" s="533"/>
      <c r="K154" s="533"/>
      <c r="N154" s="2"/>
      <c r="O154" s="534"/>
      <c r="P154" s="456"/>
      <c r="Q154" s="456"/>
      <c r="R154" s="456"/>
      <c r="S154" s="456"/>
      <c r="T154" s="456"/>
    </row>
    <row r="155" spans="1:21" x14ac:dyDescent="0.3">
      <c r="A155" s="535"/>
      <c r="B155" s="536" t="s">
        <v>226</v>
      </c>
      <c r="C155" s="578"/>
      <c r="D155" s="573"/>
      <c r="E155" s="537"/>
      <c r="F155" s="537"/>
      <c r="G155" s="537"/>
      <c r="H155" s="537" t="s">
        <v>227</v>
      </c>
      <c r="I155" s="537"/>
      <c r="J155" s="538"/>
      <c r="K155" s="2"/>
      <c r="L155" s="2"/>
      <c r="M155" s="2"/>
      <c r="N155" s="539"/>
      <c r="O155" s="534"/>
      <c r="P155" s="456"/>
      <c r="Q155" s="90"/>
      <c r="R155" s="90"/>
      <c r="S155" s="90"/>
      <c r="T155" s="90"/>
    </row>
    <row r="156" spans="1:21" ht="15.75" customHeight="1" x14ac:dyDescent="0.25">
      <c r="A156" s="540"/>
      <c r="B156" s="536" t="s">
        <v>228</v>
      </c>
      <c r="C156" s="579"/>
      <c r="D156" s="568"/>
      <c r="E156" s="541" t="s">
        <v>229</v>
      </c>
      <c r="F156" s="541" t="s">
        <v>230</v>
      </c>
      <c r="G156" s="542" t="s">
        <v>231</v>
      </c>
      <c r="H156" s="543"/>
      <c r="I156" s="543"/>
      <c r="J156" s="527"/>
      <c r="K156" s="2"/>
      <c r="L156" s="2"/>
      <c r="M156" s="2"/>
      <c r="N156" s="2"/>
      <c r="O156" s="202"/>
      <c r="P156" s="456"/>
      <c r="Q156" s="456"/>
      <c r="R156" s="456"/>
      <c r="S156" s="456"/>
      <c r="T156" s="456"/>
    </row>
    <row r="157" spans="1:21" x14ac:dyDescent="0.3">
      <c r="A157" s="544"/>
      <c r="B157" s="536" t="s">
        <v>232</v>
      </c>
      <c r="C157" s="571" t="s">
        <v>213</v>
      </c>
      <c r="D157" s="566"/>
      <c r="E157" s="545">
        <f t="shared" ref="E157:F157" si="62">E116+K140+S140+Z119+AG126</f>
        <v>700.4</v>
      </c>
      <c r="F157" s="545">
        <f t="shared" si="62"/>
        <v>689.78</v>
      </c>
      <c r="G157" s="546">
        <v>780</v>
      </c>
      <c r="H157" s="546" t="s">
        <v>233</v>
      </c>
      <c r="I157" s="546" t="s">
        <v>234</v>
      </c>
      <c r="J157" s="527"/>
      <c r="K157" s="2"/>
      <c r="L157" s="2"/>
      <c r="M157" s="2"/>
      <c r="N157" s="196"/>
      <c r="O157" s="8"/>
      <c r="P157" s="547"/>
      <c r="Q157" s="547"/>
      <c r="R157" s="547"/>
      <c r="S157" s="547"/>
      <c r="T157" s="547"/>
    </row>
    <row r="158" spans="1:21" x14ac:dyDescent="0.3">
      <c r="C158" s="571" t="s">
        <v>235</v>
      </c>
      <c r="D158" s="566"/>
      <c r="E158" s="247">
        <f t="shared" ref="E158:F158" si="63">E117+K141+S141+Z120+AG127</f>
        <v>265</v>
      </c>
      <c r="F158" s="247">
        <f t="shared" si="63"/>
        <v>315</v>
      </c>
      <c r="G158" s="548">
        <v>110</v>
      </c>
      <c r="H158" s="548"/>
      <c r="I158" s="548"/>
      <c r="J158" s="527"/>
      <c r="K158" s="549"/>
      <c r="L158" s="2"/>
      <c r="M158" s="2"/>
      <c r="N158" s="2"/>
      <c r="O158" s="550"/>
      <c r="P158" s="551"/>
      <c r="Q158" s="551"/>
      <c r="R158" s="551"/>
      <c r="S158" s="551"/>
      <c r="T158" s="551"/>
    </row>
    <row r="159" spans="1:21" x14ac:dyDescent="0.3">
      <c r="C159" s="571" t="s">
        <v>216</v>
      </c>
      <c r="D159" s="566"/>
      <c r="E159" s="247">
        <f t="shared" ref="E159:F159" si="64">E118+K142+S142+Z121+AG128</f>
        <v>507</v>
      </c>
      <c r="F159" s="247">
        <f t="shared" si="64"/>
        <v>0</v>
      </c>
      <c r="G159" s="548">
        <v>180</v>
      </c>
      <c r="H159" s="548"/>
      <c r="I159" s="548"/>
      <c r="J159" s="527"/>
      <c r="K159" s="2"/>
      <c r="L159" s="2"/>
      <c r="M159" s="2"/>
      <c r="N159" s="2"/>
      <c r="O159" s="550"/>
      <c r="P159" s="551"/>
      <c r="Q159" s="551"/>
      <c r="R159" s="551"/>
      <c r="S159" s="551"/>
      <c r="T159" s="551"/>
    </row>
    <row r="160" spans="1:21" x14ac:dyDescent="0.3">
      <c r="C160" s="571" t="s">
        <v>218</v>
      </c>
      <c r="D160" s="566"/>
      <c r="E160" s="545">
        <f t="shared" ref="E160:F160" si="65">E119+K143+S143+Z122+AG129</f>
        <v>600.48</v>
      </c>
      <c r="F160" s="247">
        <f t="shared" si="65"/>
        <v>945.28779820026796</v>
      </c>
      <c r="G160" s="546">
        <v>650</v>
      </c>
      <c r="H160" s="546" t="s">
        <v>236</v>
      </c>
      <c r="I160" s="548"/>
      <c r="J160" s="527"/>
      <c r="K160" s="549"/>
      <c r="L160" s="2"/>
      <c r="M160" s="2"/>
      <c r="N160" s="2"/>
      <c r="O160" s="8"/>
      <c r="P160" s="547"/>
      <c r="Q160" s="547"/>
      <c r="R160" s="547"/>
      <c r="S160" s="547"/>
      <c r="T160" s="547"/>
    </row>
    <row r="161" spans="3:20" ht="15.75" customHeight="1" x14ac:dyDescent="0.25">
      <c r="C161" s="580" t="s">
        <v>237</v>
      </c>
      <c r="D161" s="566"/>
      <c r="E161" s="247">
        <f t="shared" ref="E161:F161" si="66">E120+K144+S144+Z123+AG130</f>
        <v>354.38</v>
      </c>
      <c r="F161" s="247">
        <f t="shared" si="66"/>
        <v>354.38</v>
      </c>
      <c r="G161" s="552">
        <v>250</v>
      </c>
      <c r="H161" s="548"/>
      <c r="I161" s="548"/>
      <c r="J161" s="527"/>
      <c r="K161" s="2"/>
      <c r="L161" s="2"/>
      <c r="M161" s="2"/>
      <c r="N161" s="2"/>
      <c r="O161" s="202"/>
      <c r="P161" s="456"/>
      <c r="Q161" s="456"/>
      <c r="R161" s="456"/>
      <c r="S161" s="456"/>
      <c r="T161" s="456"/>
    </row>
    <row r="162" spans="3:20" ht="15.75" customHeight="1" x14ac:dyDescent="0.25">
      <c r="C162" s="571" t="s">
        <v>64</v>
      </c>
      <c r="D162" s="566"/>
      <c r="E162" s="247">
        <f t="shared" ref="E162:F162" si="67">E121+K145+S145+Z124+AG131</f>
        <v>213</v>
      </c>
      <c r="F162" s="247">
        <f t="shared" si="67"/>
        <v>191</v>
      </c>
      <c r="G162" s="548">
        <v>150</v>
      </c>
      <c r="H162" s="548"/>
      <c r="I162" s="548"/>
      <c r="J162" s="553"/>
      <c r="K162" s="2"/>
      <c r="L162" s="2"/>
      <c r="M162" s="2"/>
      <c r="N162" s="2"/>
      <c r="O162" s="202"/>
      <c r="P162" s="456"/>
      <c r="Q162" s="547"/>
      <c r="R162" s="547"/>
      <c r="S162" s="547"/>
      <c r="T162" s="547"/>
    </row>
    <row r="163" spans="3:20" ht="15.75" customHeight="1" x14ac:dyDescent="0.25">
      <c r="C163" s="576" t="s">
        <v>220</v>
      </c>
      <c r="D163" s="566"/>
      <c r="E163" s="247">
        <f t="shared" ref="E163:F163" si="68">E122+K146+S146+Z125+AG132</f>
        <v>518</v>
      </c>
      <c r="F163" s="247">
        <f t="shared" si="68"/>
        <v>518</v>
      </c>
      <c r="G163" s="548">
        <v>400</v>
      </c>
      <c r="H163" s="552"/>
      <c r="I163" s="552"/>
      <c r="J163" s="553"/>
      <c r="K163" s="2"/>
      <c r="L163" s="2"/>
      <c r="M163" s="2"/>
      <c r="N163" s="2"/>
      <c r="O163" s="202"/>
      <c r="P163" s="456"/>
      <c r="Q163" s="547"/>
      <c r="R163" s="547"/>
      <c r="S163" s="547"/>
      <c r="T163" s="547"/>
    </row>
    <row r="164" spans="3:20" ht="15.75" customHeight="1" x14ac:dyDescent="0.25">
      <c r="C164" s="577" t="s">
        <v>238</v>
      </c>
      <c r="D164" s="566"/>
      <c r="E164" s="247">
        <f t="shared" ref="E164:F164" si="69">E123+K147+S147+Z126+AG133</f>
        <v>480</v>
      </c>
      <c r="F164" s="247">
        <f t="shared" si="69"/>
        <v>480</v>
      </c>
      <c r="G164" s="548">
        <v>100</v>
      </c>
      <c r="H164" s="502"/>
      <c r="I164" s="552"/>
      <c r="J164" s="553"/>
      <c r="K164" s="549"/>
      <c r="L164" s="2"/>
      <c r="M164" s="2"/>
      <c r="O164" s="202"/>
      <c r="P164" s="456"/>
      <c r="Q164" s="456"/>
      <c r="R164" s="456"/>
      <c r="S164" s="456"/>
      <c r="T164" s="456"/>
    </row>
    <row r="165" spans="3:20" ht="15.75" customHeight="1" x14ac:dyDescent="0.25">
      <c r="C165" s="2"/>
      <c r="D165" s="2"/>
      <c r="E165" s="2"/>
      <c r="F165" s="2"/>
      <c r="G165" s="2"/>
      <c r="H165" s="553"/>
      <c r="I165" s="553"/>
      <c r="K165" s="2"/>
      <c r="L165" s="2"/>
      <c r="M165" s="2"/>
      <c r="O165" s="202"/>
      <c r="P165" s="456"/>
      <c r="Q165" s="456"/>
      <c r="R165" s="456"/>
      <c r="S165" s="456"/>
      <c r="T165" s="456"/>
    </row>
    <row r="166" spans="3:20" x14ac:dyDescent="0.3">
      <c r="O166" s="554"/>
      <c r="P166" s="90"/>
      <c r="Q166" s="84"/>
      <c r="R166" s="84"/>
      <c r="S166" s="84"/>
      <c r="T166" s="84"/>
    </row>
    <row r="167" spans="3:20" x14ac:dyDescent="0.3">
      <c r="O167" s="8"/>
      <c r="P167" s="84"/>
      <c r="Q167" s="84"/>
      <c r="R167" s="84"/>
      <c r="S167" s="84"/>
      <c r="T167" s="90"/>
    </row>
    <row r="168" spans="3:20" x14ac:dyDescent="0.3">
      <c r="O168" s="8"/>
      <c r="P168" s="84"/>
      <c r="Q168" s="547"/>
      <c r="R168" s="547"/>
      <c r="S168" s="547"/>
      <c r="T168" s="547"/>
    </row>
    <row r="169" spans="3:20" x14ac:dyDescent="0.3">
      <c r="O169" s="8"/>
      <c r="P169" s="84"/>
      <c r="Q169" s="547"/>
      <c r="R169" s="547"/>
      <c r="S169" s="547"/>
      <c r="T169" s="547"/>
    </row>
    <row r="170" spans="3:20" x14ac:dyDescent="0.3">
      <c r="O170" s="8"/>
      <c r="P170" s="547"/>
      <c r="Q170" s="547"/>
      <c r="R170" s="547"/>
      <c r="S170" s="547"/>
      <c r="T170" s="547"/>
    </row>
    <row r="171" spans="3:20" ht="15.75" customHeight="1" x14ac:dyDescent="0.25">
      <c r="O171" s="151"/>
      <c r="P171" s="555"/>
      <c r="Q171" s="555"/>
      <c r="R171" s="555"/>
      <c r="S171" s="555"/>
      <c r="T171" s="555"/>
    </row>
    <row r="172" spans="3:20" x14ac:dyDescent="0.3">
      <c r="N172" s="282"/>
    </row>
    <row r="173" spans="3:20" x14ac:dyDescent="0.3">
      <c r="J173" s="282"/>
      <c r="K173" s="282"/>
      <c r="L173" s="282"/>
      <c r="M173" s="282"/>
      <c r="N173" s="206"/>
    </row>
    <row r="174" spans="3:20" x14ac:dyDescent="0.3">
      <c r="I174" s="556"/>
      <c r="J174" s="282"/>
      <c r="K174" s="282"/>
      <c r="L174" s="206"/>
      <c r="M174" s="282"/>
      <c r="N174" s="282"/>
    </row>
    <row r="175" spans="3:20" x14ac:dyDescent="0.3">
      <c r="I175" s="556"/>
      <c r="J175" s="282"/>
      <c r="K175" s="282"/>
      <c r="L175" s="282"/>
      <c r="M175" s="282"/>
      <c r="N175" s="282"/>
    </row>
    <row r="176" spans="3:20" x14ac:dyDescent="0.3">
      <c r="I176" s="556"/>
      <c r="J176" s="282"/>
      <c r="K176" s="282"/>
      <c r="L176" s="282"/>
      <c r="M176" s="282"/>
    </row>
    <row r="177" spans="9:14" x14ac:dyDescent="0.3">
      <c r="I177" s="556"/>
    </row>
    <row r="178" spans="9:14" x14ac:dyDescent="0.3">
      <c r="N178" s="206"/>
    </row>
    <row r="179" spans="9:14" x14ac:dyDescent="0.3">
      <c r="J179" s="282"/>
      <c r="K179" s="206"/>
      <c r="L179" s="206"/>
      <c r="M179" s="206"/>
      <c r="N179" s="206"/>
    </row>
    <row r="180" spans="9:14" x14ac:dyDescent="0.3">
      <c r="I180" s="557"/>
      <c r="J180" s="558"/>
      <c r="K180" s="558"/>
      <c r="L180" s="206"/>
      <c r="M180" s="558"/>
      <c r="N180" s="559"/>
    </row>
    <row r="181" spans="9:14" x14ac:dyDescent="0.3">
      <c r="I181" s="560"/>
      <c r="J181" s="282"/>
      <c r="K181" s="559"/>
      <c r="L181" s="559"/>
      <c r="M181" s="559"/>
      <c r="N181" s="558"/>
    </row>
    <row r="182" spans="9:14" x14ac:dyDescent="0.3">
      <c r="I182" s="557"/>
      <c r="J182" s="558"/>
      <c r="K182" s="558"/>
      <c r="L182" s="558"/>
      <c r="M182" s="558"/>
      <c r="N182" s="559"/>
    </row>
    <row r="183" spans="9:14" x14ac:dyDescent="0.3">
      <c r="I183" s="557"/>
      <c r="J183" s="559"/>
      <c r="K183" s="559"/>
      <c r="L183" s="559"/>
      <c r="M183" s="559"/>
    </row>
    <row r="184" spans="9:14" x14ac:dyDescent="0.3">
      <c r="I184" s="557"/>
      <c r="N184" s="282"/>
    </row>
    <row r="185" spans="9:14" x14ac:dyDescent="0.3">
      <c r="J185" s="206"/>
      <c r="K185" s="282"/>
      <c r="L185" s="282"/>
      <c r="M185" s="282"/>
      <c r="N185" s="206"/>
    </row>
    <row r="186" spans="9:14" x14ac:dyDescent="0.3">
      <c r="I186" s="556"/>
      <c r="J186" s="282"/>
      <c r="K186" s="282"/>
      <c r="L186" s="282"/>
      <c r="M186" s="282"/>
      <c r="N186" s="559"/>
    </row>
    <row r="187" spans="9:14" x14ac:dyDescent="0.3">
      <c r="I187" s="557"/>
      <c r="J187" s="282"/>
      <c r="K187" s="559"/>
      <c r="L187" s="559"/>
      <c r="M187" s="559"/>
      <c r="N187" s="559"/>
    </row>
    <row r="188" spans="9:14" x14ac:dyDescent="0.3">
      <c r="I188" s="557"/>
      <c r="J188" s="282"/>
      <c r="K188" s="559"/>
      <c r="L188" s="559"/>
      <c r="M188" s="559"/>
      <c r="N188" s="559"/>
    </row>
    <row r="189" spans="9:14" x14ac:dyDescent="0.3">
      <c r="I189" s="557"/>
      <c r="J189" s="559"/>
      <c r="K189" s="559"/>
      <c r="L189" s="559"/>
      <c r="M189" s="559"/>
    </row>
    <row r="190" spans="9:14" x14ac:dyDescent="0.3">
      <c r="I190" s="557"/>
    </row>
  </sheetData>
  <mergeCells count="74">
    <mergeCell ref="AE133:AF133"/>
    <mergeCell ref="X124:Y124"/>
    <mergeCell ref="X125:Y125"/>
    <mergeCell ref="AE125:AF125"/>
    <mergeCell ref="X126:Y126"/>
    <mergeCell ref="AE126:AF126"/>
    <mergeCell ref="AE127:AF127"/>
    <mergeCell ref="AE128:AF128"/>
    <mergeCell ref="X123:Y123"/>
    <mergeCell ref="AE129:AF129"/>
    <mergeCell ref="AE130:AF130"/>
    <mergeCell ref="AE131:AF131"/>
    <mergeCell ref="AE132:AF132"/>
    <mergeCell ref="X118:Y118"/>
    <mergeCell ref="X119:Y119"/>
    <mergeCell ref="X120:Y120"/>
    <mergeCell ref="X121:Y121"/>
    <mergeCell ref="X122:Y122"/>
    <mergeCell ref="C116:D116"/>
    <mergeCell ref="C117:D117"/>
    <mergeCell ref="C118:D118"/>
    <mergeCell ref="C119:D119"/>
    <mergeCell ref="V111:W111"/>
    <mergeCell ref="N93:N96"/>
    <mergeCell ref="A94:F94"/>
    <mergeCell ref="A71:B71"/>
    <mergeCell ref="A111:B111"/>
    <mergeCell ref="C115:D115"/>
    <mergeCell ref="A22:F22"/>
    <mergeCell ref="A35:F36"/>
    <mergeCell ref="O53:T53"/>
    <mergeCell ref="AC76:AD76"/>
    <mergeCell ref="H89:I89"/>
    <mergeCell ref="V5:Y5"/>
    <mergeCell ref="V7:Z7"/>
    <mergeCell ref="AC7:AG7"/>
    <mergeCell ref="A4:D4"/>
    <mergeCell ref="O4:R4"/>
    <mergeCell ref="V4:Y4"/>
    <mergeCell ref="AC4:AF4"/>
    <mergeCell ref="A5:D5"/>
    <mergeCell ref="O5:R5"/>
    <mergeCell ref="AC5:AF5"/>
    <mergeCell ref="C162:D162"/>
    <mergeCell ref="C163:D163"/>
    <mergeCell ref="C164:D164"/>
    <mergeCell ref="I147:J147"/>
    <mergeCell ref="C155:D156"/>
    <mergeCell ref="C157:D157"/>
    <mergeCell ref="C158:D158"/>
    <mergeCell ref="C159:D159"/>
    <mergeCell ref="C160:D160"/>
    <mergeCell ref="C161:D161"/>
    <mergeCell ref="Q146:R146"/>
    <mergeCell ref="Q147:R147"/>
    <mergeCell ref="C120:D120"/>
    <mergeCell ref="C121:D121"/>
    <mergeCell ref="C122:D122"/>
    <mergeCell ref="C123:D123"/>
    <mergeCell ref="I139:J139"/>
    <mergeCell ref="Q139:R139"/>
    <mergeCell ref="Q140:R140"/>
    <mergeCell ref="I140:J140"/>
    <mergeCell ref="I141:J141"/>
    <mergeCell ref="I142:J142"/>
    <mergeCell ref="I143:J143"/>
    <mergeCell ref="I144:J144"/>
    <mergeCell ref="I145:J145"/>
    <mergeCell ref="I146:J146"/>
    <mergeCell ref="Q141:R141"/>
    <mergeCell ref="Q142:R142"/>
    <mergeCell ref="Q143:R143"/>
    <mergeCell ref="Q144:R144"/>
    <mergeCell ref="Q145:R145"/>
  </mergeCells>
  <hyperlinks>
    <hyperlink ref="C161" r:id="rId1" xr:uid="{00000000-0004-0000-0200-000000000000}"/>
    <hyperlink ref="C164" r:id="rId2" xr:uid="{00000000-0004-0000-0200-000001000000}"/>
  </hyperlink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Uzturvērtības 3-6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secretariat.college.lycee</cp:lastModifiedBy>
  <dcterms:modified xsi:type="dcterms:W3CDTF">2025-02-21T12:59:32Z</dcterms:modified>
</cp:coreProperties>
</file>