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BEE5EB5-3F15-4A75-964F-321CECAC6E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zturvērtība 3-6 + Veģetārais" sheetId="3" r:id="rId1"/>
    <sheet name="Uzturvērtība 1-2 " sheetId="4" r:id="rId2"/>
  </sheets>
  <definedNames>
    <definedName name="_xlnm._FilterDatabase" localSheetId="0" hidden="1">'Uzturvērtība 3-6 + Veģetārais'!$R$126:$S$134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9" i="4" l="1"/>
  <c r="R98" i="4"/>
  <c r="D83" i="4"/>
  <c r="D103" i="4" s="1"/>
  <c r="AG69" i="4"/>
  <c r="AH68" i="4"/>
  <c r="AG68" i="4"/>
  <c r="AF68" i="4"/>
  <c r="AE68" i="4"/>
  <c r="AD68" i="4"/>
  <c r="AF88" i="4" s="1"/>
  <c r="AC68" i="4"/>
  <c r="T68" i="4"/>
  <c r="S68" i="4"/>
  <c r="R68" i="4"/>
  <c r="Q68" i="4"/>
  <c r="P68" i="4"/>
  <c r="F68" i="4"/>
  <c r="F69" i="4" s="1"/>
  <c r="F73" i="4" s="1"/>
  <c r="E68" i="4"/>
  <c r="E69" i="4" s="1"/>
  <c r="D68" i="4"/>
  <c r="D69" i="4" s="1"/>
  <c r="C68" i="4"/>
  <c r="C69" i="4" s="1"/>
  <c r="B68" i="4"/>
  <c r="B69" i="4" s="1"/>
  <c r="A68" i="4"/>
  <c r="AH67" i="4"/>
  <c r="AG67" i="4"/>
  <c r="AF67" i="4"/>
  <c r="AE67" i="4"/>
  <c r="AD67" i="4"/>
  <c r="AC67" i="4"/>
  <c r="AH66" i="4"/>
  <c r="AG66" i="4"/>
  <c r="AF66" i="4"/>
  <c r="AE66" i="4"/>
  <c r="AD66" i="4"/>
  <c r="AC66" i="4"/>
  <c r="T66" i="4"/>
  <c r="S66" i="4"/>
  <c r="R66" i="4"/>
  <c r="Q66" i="4"/>
  <c r="P66" i="4"/>
  <c r="R96" i="4" s="1"/>
  <c r="O66" i="4"/>
  <c r="M66" i="4"/>
  <c r="L66" i="4"/>
  <c r="K66" i="4"/>
  <c r="J66" i="4"/>
  <c r="I66" i="4"/>
  <c r="K84" i="4" s="1"/>
  <c r="H66" i="4"/>
  <c r="AH65" i="4"/>
  <c r="AG65" i="4"/>
  <c r="AF65" i="4"/>
  <c r="AE65" i="4"/>
  <c r="AD65" i="4"/>
  <c r="AC65" i="4"/>
  <c r="T65" i="4"/>
  <c r="S65" i="4"/>
  <c r="R65" i="4"/>
  <c r="Q65" i="4"/>
  <c r="P65" i="4"/>
  <c r="O65" i="4"/>
  <c r="M65" i="4"/>
  <c r="L65" i="4"/>
  <c r="K65" i="4"/>
  <c r="J65" i="4"/>
  <c r="I65" i="4"/>
  <c r="H65" i="4"/>
  <c r="AH64" i="4"/>
  <c r="AG64" i="4"/>
  <c r="AF64" i="4"/>
  <c r="AE64" i="4"/>
  <c r="AD64" i="4"/>
  <c r="AC64" i="4"/>
  <c r="T64" i="4"/>
  <c r="T69" i="4" s="1"/>
  <c r="S64" i="4"/>
  <c r="R64" i="4"/>
  <c r="Q64" i="4"/>
  <c r="P64" i="4"/>
  <c r="P69" i="4" s="1"/>
  <c r="O64" i="4"/>
  <c r="M64" i="4"/>
  <c r="L64" i="4"/>
  <c r="K64" i="4"/>
  <c r="J64" i="4"/>
  <c r="I64" i="4"/>
  <c r="H64" i="4"/>
  <c r="AH63" i="4"/>
  <c r="AH69" i="4" s="1"/>
  <c r="AG63" i="4"/>
  <c r="AF63" i="4"/>
  <c r="AE63" i="4"/>
  <c r="AD63" i="4"/>
  <c r="AG4" i="4" s="1"/>
  <c r="AC63" i="4"/>
  <c r="T63" i="4"/>
  <c r="S63" i="4"/>
  <c r="R63" i="4"/>
  <c r="Q63" i="4"/>
  <c r="P63" i="4"/>
  <c r="O63" i="4"/>
  <c r="M63" i="4"/>
  <c r="L63" i="4"/>
  <c r="K63" i="4"/>
  <c r="J63" i="4"/>
  <c r="I63" i="4"/>
  <c r="H63" i="4"/>
  <c r="AH62" i="4"/>
  <c r="AG62" i="4"/>
  <c r="AF62" i="4"/>
  <c r="AE62" i="4"/>
  <c r="AD62" i="4"/>
  <c r="AC62" i="4"/>
  <c r="AA62" i="4"/>
  <c r="X62" i="4"/>
  <c r="W62" i="4"/>
  <c r="T62" i="4"/>
  <c r="S62" i="4"/>
  <c r="R62" i="4"/>
  <c r="Q62" i="4"/>
  <c r="P62" i="4"/>
  <c r="O62" i="4"/>
  <c r="M62" i="4"/>
  <c r="L62" i="4"/>
  <c r="K62" i="4"/>
  <c r="J62" i="4"/>
  <c r="I62" i="4"/>
  <c r="H62" i="4"/>
  <c r="AH61" i="4"/>
  <c r="AG61" i="4"/>
  <c r="AF61" i="4"/>
  <c r="AE61" i="4"/>
  <c r="AD61" i="4"/>
  <c r="AC61" i="4"/>
  <c r="AA61" i="4"/>
  <c r="Z61" i="4"/>
  <c r="Y61" i="4"/>
  <c r="X61" i="4"/>
  <c r="W61" i="4"/>
  <c r="Z86" i="4" s="1"/>
  <c r="V61" i="4"/>
  <c r="T61" i="4"/>
  <c r="S61" i="4"/>
  <c r="R61" i="4"/>
  <c r="Q61" i="4"/>
  <c r="P61" i="4"/>
  <c r="O61" i="4"/>
  <c r="M61" i="4"/>
  <c r="L61" i="4"/>
  <c r="K61" i="4"/>
  <c r="J61" i="4"/>
  <c r="I61" i="4"/>
  <c r="H61" i="4"/>
  <c r="AH60" i="4"/>
  <c r="AG60" i="4"/>
  <c r="AF60" i="4"/>
  <c r="AE60" i="4"/>
  <c r="AD60" i="4"/>
  <c r="AC60" i="4"/>
  <c r="AA60" i="4"/>
  <c r="Z60" i="4"/>
  <c r="Y60" i="4"/>
  <c r="X60" i="4"/>
  <c r="W60" i="4"/>
  <c r="V60" i="4"/>
  <c r="T60" i="4"/>
  <c r="S60" i="4"/>
  <c r="R60" i="4"/>
  <c r="Q60" i="4"/>
  <c r="P60" i="4"/>
  <c r="O60" i="4"/>
  <c r="M60" i="4"/>
  <c r="L60" i="4"/>
  <c r="K60" i="4"/>
  <c r="J60" i="4"/>
  <c r="I60" i="4"/>
  <c r="H60" i="4"/>
  <c r="AH59" i="4"/>
  <c r="AG59" i="4"/>
  <c r="AF59" i="4"/>
  <c r="AF69" i="4" s="1"/>
  <c r="AE59" i="4"/>
  <c r="AE69" i="4" s="1"/>
  <c r="AE73" i="4" s="1"/>
  <c r="AD59" i="4"/>
  <c r="AC59" i="4"/>
  <c r="AA59" i="4"/>
  <c r="Z59" i="4"/>
  <c r="Y59" i="4"/>
  <c r="X59" i="4"/>
  <c r="W59" i="4"/>
  <c r="V59" i="4"/>
  <c r="T59" i="4"/>
  <c r="S59" i="4"/>
  <c r="S69" i="4" s="1"/>
  <c r="R59" i="4"/>
  <c r="R69" i="4" s="1"/>
  <c r="Q59" i="4"/>
  <c r="Q69" i="4" s="1"/>
  <c r="P59" i="4"/>
  <c r="O59" i="4"/>
  <c r="M59" i="4"/>
  <c r="L59" i="4"/>
  <c r="K59" i="4"/>
  <c r="J59" i="4"/>
  <c r="I59" i="4"/>
  <c r="H59" i="4"/>
  <c r="AH58" i="4"/>
  <c r="AG58" i="4"/>
  <c r="AF58" i="4"/>
  <c r="AE58" i="4"/>
  <c r="AD58" i="4"/>
  <c r="AC58" i="4"/>
  <c r="AA58" i="4"/>
  <c r="Z58" i="4"/>
  <c r="Y58" i="4"/>
  <c r="X58" i="4"/>
  <c r="W58" i="4"/>
  <c r="V58" i="4"/>
  <c r="M58" i="4"/>
  <c r="L58" i="4"/>
  <c r="K58" i="4"/>
  <c r="J58" i="4"/>
  <c r="I58" i="4"/>
  <c r="H58" i="4"/>
  <c r="AA57" i="4"/>
  <c r="Z57" i="4"/>
  <c r="Y57" i="4"/>
  <c r="X57" i="4"/>
  <c r="W57" i="4"/>
  <c r="V57" i="4"/>
  <c r="M57" i="4"/>
  <c r="L57" i="4"/>
  <c r="K57" i="4"/>
  <c r="J57" i="4"/>
  <c r="I57" i="4"/>
  <c r="H57" i="4"/>
  <c r="AA56" i="4"/>
  <c r="Z56" i="4"/>
  <c r="Z62" i="4" s="1"/>
  <c r="Y56" i="4"/>
  <c r="Y62" i="4" s="1"/>
  <c r="X56" i="4"/>
  <c r="W56" i="4"/>
  <c r="V56" i="4"/>
  <c r="M56" i="4"/>
  <c r="M67" i="4" s="1"/>
  <c r="L56" i="4"/>
  <c r="L67" i="4" s="1"/>
  <c r="K56" i="4"/>
  <c r="K67" i="4" s="1"/>
  <c r="J56" i="4"/>
  <c r="J67" i="4" s="1"/>
  <c r="I56" i="4"/>
  <c r="I67" i="4" s="1"/>
  <c r="H56" i="4"/>
  <c r="AA55" i="4"/>
  <c r="Z55" i="4"/>
  <c r="Y55" i="4"/>
  <c r="X55" i="4"/>
  <c r="W55" i="4"/>
  <c r="V55" i="4"/>
  <c r="F55" i="4"/>
  <c r="E55" i="4"/>
  <c r="D55" i="4"/>
  <c r="C55" i="4"/>
  <c r="B55" i="4"/>
  <c r="A55" i="4"/>
  <c r="F54" i="4"/>
  <c r="E54" i="4"/>
  <c r="D54" i="4"/>
  <c r="C54" i="4"/>
  <c r="B54" i="4"/>
  <c r="A54" i="4"/>
  <c r="T53" i="4"/>
  <c r="T54" i="4" s="1"/>
  <c r="S53" i="4"/>
  <c r="R53" i="4"/>
  <c r="Q53" i="4"/>
  <c r="P53" i="4"/>
  <c r="P54" i="4" s="1"/>
  <c r="O53" i="4"/>
  <c r="F53" i="4"/>
  <c r="E53" i="4"/>
  <c r="D53" i="4"/>
  <c r="C53" i="4"/>
  <c r="B53" i="4"/>
  <c r="A53" i="4"/>
  <c r="AH52" i="4"/>
  <c r="AG52" i="4"/>
  <c r="AF52" i="4"/>
  <c r="AE52" i="4"/>
  <c r="AD52" i="4"/>
  <c r="T52" i="4"/>
  <c r="S52" i="4"/>
  <c r="R52" i="4"/>
  <c r="Q52" i="4"/>
  <c r="P52" i="4"/>
  <c r="O52" i="4"/>
  <c r="M52" i="4"/>
  <c r="I52" i="4"/>
  <c r="F52" i="4"/>
  <c r="E52" i="4"/>
  <c r="D52" i="4"/>
  <c r="C52" i="4"/>
  <c r="B52" i="4"/>
  <c r="D86" i="4" s="1"/>
  <c r="A52" i="4"/>
  <c r="AH51" i="4"/>
  <c r="AG51" i="4"/>
  <c r="AF51" i="4"/>
  <c r="AE51" i="4"/>
  <c r="AD51" i="4"/>
  <c r="AC51" i="4"/>
  <c r="AA51" i="4"/>
  <c r="Z51" i="4"/>
  <c r="Y51" i="4"/>
  <c r="X51" i="4"/>
  <c r="W51" i="4"/>
  <c r="V51" i="4"/>
  <c r="T51" i="4"/>
  <c r="S51" i="4"/>
  <c r="R51" i="4"/>
  <c r="Q51" i="4"/>
  <c r="P51" i="4"/>
  <c r="O51" i="4"/>
  <c r="F51" i="4"/>
  <c r="E51" i="4"/>
  <c r="D51" i="4"/>
  <c r="C51" i="4"/>
  <c r="B51" i="4"/>
  <c r="A51" i="4"/>
  <c r="AH50" i="4"/>
  <c r="AG50" i="4"/>
  <c r="AF50" i="4"/>
  <c r="AE50" i="4"/>
  <c r="AD50" i="4"/>
  <c r="AC50" i="4"/>
  <c r="AA50" i="4"/>
  <c r="Z50" i="4"/>
  <c r="Y50" i="4"/>
  <c r="X50" i="4"/>
  <c r="W50" i="4"/>
  <c r="V50" i="4"/>
  <c r="T50" i="4"/>
  <c r="S50" i="4"/>
  <c r="R50" i="4"/>
  <c r="Q50" i="4"/>
  <c r="P50" i="4"/>
  <c r="O50" i="4"/>
  <c r="F50" i="4"/>
  <c r="E50" i="4"/>
  <c r="D50" i="4"/>
  <c r="C50" i="4"/>
  <c r="B50" i="4"/>
  <c r="A50" i="4"/>
  <c r="AH49" i="4"/>
  <c r="AG49" i="4"/>
  <c r="AF49" i="4"/>
  <c r="AE49" i="4"/>
  <c r="AD49" i="4"/>
  <c r="AF85" i="4" s="1"/>
  <c r="AC49" i="4"/>
  <c r="AA49" i="4"/>
  <c r="Z49" i="4"/>
  <c r="Y49" i="4"/>
  <c r="X49" i="4"/>
  <c r="W49" i="4"/>
  <c r="V49" i="4"/>
  <c r="T49" i="4"/>
  <c r="S49" i="4"/>
  <c r="R49" i="4"/>
  <c r="Q49" i="4"/>
  <c r="P49" i="4"/>
  <c r="O49" i="4"/>
  <c r="M49" i="4"/>
  <c r="L49" i="4"/>
  <c r="K49" i="4"/>
  <c r="J49" i="4"/>
  <c r="I49" i="4"/>
  <c r="H49" i="4"/>
  <c r="F49" i="4"/>
  <c r="E49" i="4"/>
  <c r="D49" i="4"/>
  <c r="C49" i="4"/>
  <c r="B49" i="4"/>
  <c r="A49" i="4"/>
  <c r="AH48" i="4"/>
  <c r="AG48" i="4"/>
  <c r="AF48" i="4"/>
  <c r="AE48" i="4"/>
  <c r="AD48" i="4"/>
  <c r="AC48" i="4"/>
  <c r="AA48" i="4"/>
  <c r="Z48" i="4"/>
  <c r="Y48" i="4"/>
  <c r="X48" i="4"/>
  <c r="W48" i="4"/>
  <c r="Z84" i="4" s="1"/>
  <c r="V48" i="4"/>
  <c r="T48" i="4"/>
  <c r="S48" i="4"/>
  <c r="R48" i="4"/>
  <c r="Q48" i="4"/>
  <c r="P48" i="4"/>
  <c r="O48" i="4"/>
  <c r="M48" i="4"/>
  <c r="L48" i="4"/>
  <c r="K48" i="4"/>
  <c r="J48" i="4"/>
  <c r="I48" i="4"/>
  <c r="H48" i="4"/>
  <c r="F48" i="4"/>
  <c r="E48" i="4"/>
  <c r="D48" i="4"/>
  <c r="C48" i="4"/>
  <c r="B48" i="4"/>
  <c r="A48" i="4"/>
  <c r="AH47" i="4"/>
  <c r="AG47" i="4"/>
  <c r="AF47" i="4"/>
  <c r="AE47" i="4"/>
  <c r="AD47" i="4"/>
  <c r="AC47" i="4"/>
  <c r="AA47" i="4"/>
  <c r="Z47" i="4"/>
  <c r="Y47" i="4"/>
  <c r="X47" i="4"/>
  <c r="W47" i="4"/>
  <c r="V47" i="4"/>
  <c r="T47" i="4"/>
  <c r="S47" i="4"/>
  <c r="R47" i="4"/>
  <c r="Q47" i="4"/>
  <c r="P47" i="4"/>
  <c r="O47" i="4"/>
  <c r="M47" i="4"/>
  <c r="L47" i="4"/>
  <c r="K47" i="4"/>
  <c r="J47" i="4"/>
  <c r="I47" i="4"/>
  <c r="H47" i="4"/>
  <c r="F47" i="4"/>
  <c r="E47" i="4"/>
  <c r="D47" i="4"/>
  <c r="C47" i="4"/>
  <c r="B47" i="4"/>
  <c r="A47" i="4"/>
  <c r="AH46" i="4"/>
  <c r="AG46" i="4"/>
  <c r="AF46" i="4"/>
  <c r="AE46" i="4"/>
  <c r="AD46" i="4"/>
  <c r="AC46" i="4"/>
  <c r="AA46" i="4"/>
  <c r="Z46" i="4"/>
  <c r="Y46" i="4"/>
  <c r="X46" i="4"/>
  <c r="W46" i="4"/>
  <c r="V46" i="4"/>
  <c r="T46" i="4"/>
  <c r="S46" i="4"/>
  <c r="R46" i="4"/>
  <c r="Q46" i="4"/>
  <c r="P46" i="4"/>
  <c r="O46" i="4"/>
  <c r="M46" i="4"/>
  <c r="L46" i="4"/>
  <c r="K46" i="4"/>
  <c r="J46" i="4"/>
  <c r="I46" i="4"/>
  <c r="H46" i="4"/>
  <c r="F46" i="4"/>
  <c r="E46" i="4"/>
  <c r="D46" i="4"/>
  <c r="C46" i="4"/>
  <c r="B46" i="4"/>
  <c r="A46" i="4"/>
  <c r="AH45" i="4"/>
  <c r="AG45" i="4"/>
  <c r="AF45" i="4"/>
  <c r="AE45" i="4"/>
  <c r="AD45" i="4"/>
  <c r="AC45" i="4"/>
  <c r="AA45" i="4"/>
  <c r="Z45" i="4"/>
  <c r="Y45" i="4"/>
  <c r="X45" i="4"/>
  <c r="W45" i="4"/>
  <c r="Z81" i="4" s="1"/>
  <c r="V45" i="4"/>
  <c r="T45" i="4"/>
  <c r="S45" i="4"/>
  <c r="R45" i="4"/>
  <c r="Q45" i="4"/>
  <c r="P45" i="4"/>
  <c r="O45" i="4"/>
  <c r="M45" i="4"/>
  <c r="L45" i="4"/>
  <c r="K45" i="4"/>
  <c r="J45" i="4"/>
  <c r="I45" i="4"/>
  <c r="H45" i="4"/>
  <c r="F45" i="4"/>
  <c r="E45" i="4"/>
  <c r="E56" i="4" s="1"/>
  <c r="D45" i="4"/>
  <c r="C45" i="4"/>
  <c r="B45" i="4"/>
  <c r="D84" i="4" s="1"/>
  <c r="A45" i="4"/>
  <c r="AH44" i="4"/>
  <c r="AG44" i="4"/>
  <c r="AF44" i="4"/>
  <c r="AE44" i="4"/>
  <c r="AD44" i="4"/>
  <c r="AC44" i="4"/>
  <c r="AA44" i="4"/>
  <c r="Z44" i="4"/>
  <c r="Y44" i="4"/>
  <c r="X44" i="4"/>
  <c r="W44" i="4"/>
  <c r="V44" i="4"/>
  <c r="T44" i="4"/>
  <c r="S44" i="4"/>
  <c r="R44" i="4"/>
  <c r="Q44" i="4"/>
  <c r="P44" i="4"/>
  <c r="O44" i="4"/>
  <c r="M44" i="4"/>
  <c r="L44" i="4"/>
  <c r="K44" i="4"/>
  <c r="J44" i="4"/>
  <c r="I44" i="4"/>
  <c r="H44" i="4"/>
  <c r="F44" i="4"/>
  <c r="E44" i="4"/>
  <c r="D44" i="4"/>
  <c r="C44" i="4"/>
  <c r="AH43" i="4"/>
  <c r="AG43" i="4"/>
  <c r="AF43" i="4"/>
  <c r="AE43" i="4"/>
  <c r="AD43" i="4"/>
  <c r="AC43" i="4"/>
  <c r="AA43" i="4"/>
  <c r="Z43" i="4"/>
  <c r="Y43" i="4"/>
  <c r="X43" i="4"/>
  <c r="W43" i="4"/>
  <c r="V43" i="4"/>
  <c r="T43" i="4"/>
  <c r="S43" i="4"/>
  <c r="R43" i="4"/>
  <c r="Q43" i="4"/>
  <c r="P43" i="4"/>
  <c r="O43" i="4"/>
  <c r="M43" i="4"/>
  <c r="L43" i="4"/>
  <c r="K43" i="4"/>
  <c r="J43" i="4"/>
  <c r="I43" i="4"/>
  <c r="H43" i="4"/>
  <c r="F43" i="4"/>
  <c r="E43" i="4"/>
  <c r="D43" i="4"/>
  <c r="C43" i="4"/>
  <c r="AH42" i="4"/>
  <c r="AG42" i="4"/>
  <c r="AF42" i="4"/>
  <c r="AE42" i="4"/>
  <c r="AD42" i="4"/>
  <c r="AC42" i="4"/>
  <c r="AA42" i="4"/>
  <c r="Z42" i="4"/>
  <c r="Y42" i="4"/>
  <c r="X42" i="4"/>
  <c r="W42" i="4"/>
  <c r="V42" i="4"/>
  <c r="T42" i="4"/>
  <c r="S42" i="4"/>
  <c r="R42" i="4"/>
  <c r="Q42" i="4"/>
  <c r="P42" i="4"/>
  <c r="O42" i="4"/>
  <c r="M42" i="4"/>
  <c r="L42" i="4"/>
  <c r="L52" i="4" s="1"/>
  <c r="K42" i="4"/>
  <c r="K52" i="4" s="1"/>
  <c r="J42" i="4"/>
  <c r="J52" i="4" s="1"/>
  <c r="I42" i="4"/>
  <c r="K79" i="4" s="1"/>
  <c r="H42" i="4"/>
  <c r="F42" i="4"/>
  <c r="F56" i="4" s="1"/>
  <c r="E42" i="4"/>
  <c r="D42" i="4"/>
  <c r="D56" i="4" s="1"/>
  <c r="C42" i="4"/>
  <c r="C56" i="4" s="1"/>
  <c r="AH41" i="4"/>
  <c r="AG41" i="4"/>
  <c r="AF41" i="4"/>
  <c r="AE41" i="4"/>
  <c r="AD41" i="4"/>
  <c r="AC41" i="4"/>
  <c r="AA41" i="4"/>
  <c r="Z41" i="4"/>
  <c r="Y41" i="4"/>
  <c r="X41" i="4"/>
  <c r="W41" i="4"/>
  <c r="V41" i="4"/>
  <c r="T41" i="4"/>
  <c r="S41" i="4"/>
  <c r="S54" i="4" s="1"/>
  <c r="R41" i="4"/>
  <c r="R54" i="4" s="1"/>
  <c r="Q41" i="4"/>
  <c r="Q54" i="4" s="1"/>
  <c r="P41" i="4"/>
  <c r="O41" i="4"/>
  <c r="AH40" i="4"/>
  <c r="AG40" i="4"/>
  <c r="AF40" i="4"/>
  <c r="AE40" i="4"/>
  <c r="AD40" i="4"/>
  <c r="AC40" i="4"/>
  <c r="AA40" i="4"/>
  <c r="Z40" i="4"/>
  <c r="Y40" i="4"/>
  <c r="X40" i="4"/>
  <c r="W40" i="4"/>
  <c r="V40" i="4"/>
  <c r="AH39" i="4"/>
  <c r="AG39" i="4"/>
  <c r="AF39" i="4"/>
  <c r="AE39" i="4"/>
  <c r="AD39" i="4"/>
  <c r="AC39" i="4"/>
  <c r="AA39" i="4"/>
  <c r="Z39" i="4"/>
  <c r="Y39" i="4"/>
  <c r="X39" i="4"/>
  <c r="W39" i="4"/>
  <c r="V39" i="4"/>
  <c r="AH38" i="4"/>
  <c r="AG38" i="4"/>
  <c r="AF38" i="4"/>
  <c r="AE38" i="4"/>
  <c r="AD38" i="4"/>
  <c r="AC38" i="4"/>
  <c r="AA38" i="4"/>
  <c r="Z38" i="4"/>
  <c r="Y38" i="4"/>
  <c r="X38" i="4"/>
  <c r="W38" i="4"/>
  <c r="V38" i="4"/>
  <c r="AH37" i="4"/>
  <c r="AG37" i="4"/>
  <c r="AG53" i="4" s="1"/>
  <c r="AF37" i="4"/>
  <c r="AE37" i="4"/>
  <c r="AD37" i="4"/>
  <c r="AC37" i="4"/>
  <c r="AA37" i="4"/>
  <c r="Z37" i="4"/>
  <c r="Y37" i="4"/>
  <c r="X37" i="4"/>
  <c r="X52" i="4" s="1"/>
  <c r="W37" i="4"/>
  <c r="Z85" i="4" s="1"/>
  <c r="V37" i="4"/>
  <c r="AH36" i="4"/>
  <c r="AG36" i="4"/>
  <c r="AF36" i="4"/>
  <c r="AE36" i="4"/>
  <c r="AD36" i="4"/>
  <c r="AF83" i="4" s="1"/>
  <c r="AC36" i="4"/>
  <c r="AA36" i="4"/>
  <c r="Z36" i="4"/>
  <c r="Y36" i="4"/>
  <c r="X36" i="4"/>
  <c r="W36" i="4"/>
  <c r="Z82" i="4" s="1"/>
  <c r="V36" i="4"/>
  <c r="F36" i="4"/>
  <c r="E36" i="4"/>
  <c r="D36" i="4"/>
  <c r="C36" i="4"/>
  <c r="B36" i="4"/>
  <c r="A36" i="4"/>
  <c r="AH35" i="4"/>
  <c r="AG35" i="4"/>
  <c r="AF35" i="4"/>
  <c r="AE35" i="4"/>
  <c r="AD35" i="4"/>
  <c r="AC35" i="4"/>
  <c r="F35" i="4"/>
  <c r="E35" i="4"/>
  <c r="D35" i="4"/>
  <c r="C35" i="4"/>
  <c r="B35" i="4"/>
  <c r="A35" i="4"/>
  <c r="AH34" i="4"/>
  <c r="AG34" i="4"/>
  <c r="AF34" i="4"/>
  <c r="AE34" i="4"/>
  <c r="AD34" i="4"/>
  <c r="AD53" i="4" s="1"/>
  <c r="AC34" i="4"/>
  <c r="F34" i="4"/>
  <c r="E34" i="4"/>
  <c r="D34" i="4"/>
  <c r="C34" i="4"/>
  <c r="B34" i="4"/>
  <c r="A34" i="4"/>
  <c r="AH33" i="4"/>
  <c r="AH53" i="4" s="1"/>
  <c r="AG33" i="4"/>
  <c r="AF33" i="4"/>
  <c r="AF53" i="4" s="1"/>
  <c r="AE33" i="4"/>
  <c r="AE53" i="4" s="1"/>
  <c r="AC33" i="4"/>
  <c r="AA33" i="4"/>
  <c r="AA52" i="4" s="1"/>
  <c r="Z33" i="4"/>
  <c r="Z52" i="4" s="1"/>
  <c r="Y33" i="4"/>
  <c r="Y52" i="4" s="1"/>
  <c r="X33" i="4"/>
  <c r="M33" i="4"/>
  <c r="I33" i="4"/>
  <c r="F33" i="4"/>
  <c r="E33" i="4"/>
  <c r="D33" i="4"/>
  <c r="C33" i="4"/>
  <c r="B33" i="4"/>
  <c r="A33" i="4"/>
  <c r="T32" i="4"/>
  <c r="S32" i="4"/>
  <c r="R32" i="4"/>
  <c r="Q32" i="4"/>
  <c r="P32" i="4"/>
  <c r="O32" i="4"/>
  <c r="M32" i="4"/>
  <c r="L32" i="4"/>
  <c r="K32" i="4"/>
  <c r="J32" i="4"/>
  <c r="I32" i="4"/>
  <c r="H32" i="4"/>
  <c r="F32" i="4"/>
  <c r="E32" i="4"/>
  <c r="D32" i="4"/>
  <c r="C32" i="4"/>
  <c r="B32" i="4"/>
  <c r="A32" i="4"/>
  <c r="T31" i="4"/>
  <c r="S31" i="4"/>
  <c r="R31" i="4"/>
  <c r="Q31" i="4"/>
  <c r="P31" i="4"/>
  <c r="O31" i="4"/>
  <c r="M31" i="4"/>
  <c r="L31" i="4"/>
  <c r="K31" i="4"/>
  <c r="J31" i="4"/>
  <c r="I31" i="4"/>
  <c r="H31" i="4"/>
  <c r="F31" i="4"/>
  <c r="E31" i="4"/>
  <c r="D31" i="4"/>
  <c r="C31" i="4"/>
  <c r="B31" i="4"/>
  <c r="A31" i="4"/>
  <c r="T30" i="4"/>
  <c r="S30" i="4"/>
  <c r="R30" i="4"/>
  <c r="Q30" i="4"/>
  <c r="P30" i="4"/>
  <c r="O30" i="4"/>
  <c r="M30" i="4"/>
  <c r="L30" i="4"/>
  <c r="K30" i="4"/>
  <c r="J30" i="4"/>
  <c r="I30" i="4"/>
  <c r="H30" i="4"/>
  <c r="F30" i="4"/>
  <c r="E30" i="4"/>
  <c r="D30" i="4"/>
  <c r="C30" i="4"/>
  <c r="B30" i="4"/>
  <c r="A30" i="4"/>
  <c r="T29" i="4"/>
  <c r="S29" i="4"/>
  <c r="R29" i="4"/>
  <c r="Q29" i="4"/>
  <c r="P29" i="4"/>
  <c r="O29" i="4"/>
  <c r="M29" i="4"/>
  <c r="L29" i="4"/>
  <c r="K29" i="4"/>
  <c r="J29" i="4"/>
  <c r="I29" i="4"/>
  <c r="H29" i="4"/>
  <c r="F29" i="4"/>
  <c r="E29" i="4"/>
  <c r="D29" i="4"/>
  <c r="C29" i="4"/>
  <c r="B29" i="4"/>
  <c r="A29" i="4"/>
  <c r="T28" i="4"/>
  <c r="S28" i="4"/>
  <c r="R28" i="4"/>
  <c r="Q28" i="4"/>
  <c r="P28" i="4"/>
  <c r="O28" i="4"/>
  <c r="M28" i="4"/>
  <c r="L28" i="4"/>
  <c r="K28" i="4"/>
  <c r="J28" i="4"/>
  <c r="I28" i="4"/>
  <c r="H28" i="4"/>
  <c r="F28" i="4"/>
  <c r="E28" i="4"/>
  <c r="D28" i="4"/>
  <c r="C28" i="4"/>
  <c r="B28" i="4"/>
  <c r="D87" i="4" s="1"/>
  <c r="D107" i="4" s="1"/>
  <c r="A28" i="4"/>
  <c r="T27" i="4"/>
  <c r="S27" i="4"/>
  <c r="R27" i="4"/>
  <c r="Q27" i="4"/>
  <c r="P27" i="4"/>
  <c r="O27" i="4"/>
  <c r="M27" i="4"/>
  <c r="L27" i="4"/>
  <c r="K27" i="4"/>
  <c r="J27" i="4"/>
  <c r="I27" i="4"/>
  <c r="H27" i="4"/>
  <c r="F27" i="4"/>
  <c r="E27" i="4"/>
  <c r="D27" i="4"/>
  <c r="C27" i="4"/>
  <c r="B27" i="4"/>
  <c r="A27" i="4"/>
  <c r="AH26" i="4"/>
  <c r="AG26" i="4"/>
  <c r="AF26" i="4"/>
  <c r="AE26" i="4"/>
  <c r="AD26" i="4"/>
  <c r="AC26" i="4"/>
  <c r="T26" i="4"/>
  <c r="S26" i="4"/>
  <c r="R26" i="4"/>
  <c r="Q26" i="4"/>
  <c r="P26" i="4"/>
  <c r="O26" i="4"/>
  <c r="M26" i="4"/>
  <c r="L26" i="4"/>
  <c r="K26" i="4"/>
  <c r="J26" i="4"/>
  <c r="I26" i="4"/>
  <c r="H26" i="4"/>
  <c r="F26" i="4"/>
  <c r="E26" i="4"/>
  <c r="D26" i="4"/>
  <c r="C26" i="4"/>
  <c r="B26" i="4"/>
  <c r="D85" i="4" s="1"/>
  <c r="A26" i="4"/>
  <c r="AH25" i="4"/>
  <c r="AG25" i="4"/>
  <c r="AF25" i="4"/>
  <c r="AE25" i="4"/>
  <c r="AD25" i="4"/>
  <c r="AC25" i="4"/>
  <c r="AA25" i="4"/>
  <c r="Z25" i="4"/>
  <c r="Y25" i="4"/>
  <c r="X25" i="4"/>
  <c r="W25" i="4"/>
  <c r="V25" i="4"/>
  <c r="T25" i="4"/>
  <c r="S25" i="4"/>
  <c r="R25" i="4"/>
  <c r="Q25" i="4"/>
  <c r="P25" i="4"/>
  <c r="O25" i="4"/>
  <c r="M25" i="4"/>
  <c r="L25" i="4"/>
  <c r="K25" i="4"/>
  <c r="J25" i="4"/>
  <c r="I25" i="4"/>
  <c r="H25" i="4"/>
  <c r="F25" i="4"/>
  <c r="E25" i="4"/>
  <c r="D25" i="4"/>
  <c r="C25" i="4"/>
  <c r="B25" i="4"/>
  <c r="A25" i="4"/>
  <c r="AH24" i="4"/>
  <c r="AG24" i="4"/>
  <c r="AF24" i="4"/>
  <c r="AE24" i="4"/>
  <c r="AD24" i="4"/>
  <c r="AC24" i="4"/>
  <c r="AA24" i="4"/>
  <c r="Z24" i="4"/>
  <c r="Y24" i="4"/>
  <c r="X24" i="4"/>
  <c r="W24" i="4"/>
  <c r="V24" i="4"/>
  <c r="T24" i="4"/>
  <c r="S24" i="4"/>
  <c r="R24" i="4"/>
  <c r="Q24" i="4"/>
  <c r="P24" i="4"/>
  <c r="R97" i="4" s="1"/>
  <c r="O24" i="4"/>
  <c r="M24" i="4"/>
  <c r="L24" i="4"/>
  <c r="K24" i="4"/>
  <c r="J24" i="4"/>
  <c r="I24" i="4"/>
  <c r="H24" i="4"/>
  <c r="F24" i="4"/>
  <c r="F37" i="4" s="1"/>
  <c r="E24" i="4"/>
  <c r="E37" i="4" s="1"/>
  <c r="D24" i="4"/>
  <c r="D37" i="4" s="1"/>
  <c r="C24" i="4"/>
  <c r="C37" i="4" s="1"/>
  <c r="B24" i="4"/>
  <c r="B37" i="4" s="1"/>
  <c r="A24" i="4"/>
  <c r="AH23" i="4"/>
  <c r="AG23" i="4"/>
  <c r="AF23" i="4"/>
  <c r="AE23" i="4"/>
  <c r="AD23" i="4"/>
  <c r="AC23" i="4"/>
  <c r="AA23" i="4"/>
  <c r="Z23" i="4"/>
  <c r="Y23" i="4"/>
  <c r="X23" i="4"/>
  <c r="W23" i="4"/>
  <c r="V23" i="4"/>
  <c r="T23" i="4"/>
  <c r="S23" i="4"/>
  <c r="R23" i="4"/>
  <c r="Q23" i="4"/>
  <c r="P23" i="4"/>
  <c r="O23" i="4"/>
  <c r="M23" i="4"/>
  <c r="L23" i="4"/>
  <c r="L33" i="4" s="1"/>
  <c r="K23" i="4"/>
  <c r="K33" i="4" s="1"/>
  <c r="J23" i="4"/>
  <c r="J33" i="4" s="1"/>
  <c r="I23" i="4"/>
  <c r="K82" i="4" s="1"/>
  <c r="H23" i="4"/>
  <c r="AH22" i="4"/>
  <c r="AG22" i="4"/>
  <c r="AF22" i="4"/>
  <c r="AE22" i="4"/>
  <c r="AD22" i="4"/>
  <c r="AF81" i="4" s="1"/>
  <c r="AC22" i="4"/>
  <c r="AA22" i="4"/>
  <c r="Z22" i="4"/>
  <c r="Y22" i="4"/>
  <c r="X22" i="4"/>
  <c r="W22" i="4"/>
  <c r="V22" i="4"/>
  <c r="T22" i="4"/>
  <c r="S22" i="4"/>
  <c r="R22" i="4"/>
  <c r="Q22" i="4"/>
  <c r="P22" i="4"/>
  <c r="R95" i="4" s="1"/>
  <c r="O22" i="4"/>
  <c r="AH21" i="4"/>
  <c r="AG21" i="4"/>
  <c r="AF21" i="4"/>
  <c r="AE21" i="4"/>
  <c r="AD21" i="4"/>
  <c r="AF82" i="4" s="1"/>
  <c r="AC21" i="4"/>
  <c r="AA21" i="4"/>
  <c r="Z21" i="4"/>
  <c r="Y21" i="4"/>
  <c r="X21" i="4"/>
  <c r="W21" i="4"/>
  <c r="V21" i="4"/>
  <c r="T21" i="4"/>
  <c r="S21" i="4"/>
  <c r="S33" i="4" s="1"/>
  <c r="R21" i="4"/>
  <c r="Q21" i="4"/>
  <c r="P21" i="4"/>
  <c r="O21" i="4"/>
  <c r="AH20" i="4"/>
  <c r="AG20" i="4"/>
  <c r="AF20" i="4"/>
  <c r="AE20" i="4"/>
  <c r="AE27" i="4" s="1"/>
  <c r="AD20" i="4"/>
  <c r="AC20" i="4"/>
  <c r="AA20" i="4"/>
  <c r="Z20" i="4"/>
  <c r="Y20" i="4"/>
  <c r="X20" i="4"/>
  <c r="W20" i="4"/>
  <c r="V20" i="4"/>
  <c r="T20" i="4"/>
  <c r="T33" i="4" s="1"/>
  <c r="S20" i="4"/>
  <c r="R20" i="4"/>
  <c r="R33" i="4" s="1"/>
  <c r="Q20" i="4"/>
  <c r="Q33" i="4" s="1"/>
  <c r="P20" i="4"/>
  <c r="P33" i="4" s="1"/>
  <c r="O20" i="4"/>
  <c r="AH19" i="4"/>
  <c r="AG19" i="4"/>
  <c r="AF19" i="4"/>
  <c r="AE19" i="4"/>
  <c r="AD19" i="4"/>
  <c r="AF84" i="4" s="1"/>
  <c r="AC19" i="4"/>
  <c r="AA19" i="4"/>
  <c r="Z19" i="4"/>
  <c r="Y19" i="4"/>
  <c r="X19" i="4"/>
  <c r="W19" i="4"/>
  <c r="V19" i="4"/>
  <c r="AH18" i="4"/>
  <c r="AG18" i="4"/>
  <c r="AF18" i="4"/>
  <c r="AE18" i="4"/>
  <c r="AD18" i="4"/>
  <c r="AF86" i="4" s="1"/>
  <c r="AC18" i="4"/>
  <c r="AA18" i="4"/>
  <c r="Z18" i="4"/>
  <c r="Y18" i="4"/>
  <c r="Y27" i="4" s="1"/>
  <c r="X18" i="4"/>
  <c r="W18" i="4"/>
  <c r="Z83" i="4" s="1"/>
  <c r="V18" i="4"/>
  <c r="F18" i="4"/>
  <c r="E18" i="4"/>
  <c r="D18" i="4"/>
  <c r="C18" i="4"/>
  <c r="B18" i="4"/>
  <c r="A18" i="4"/>
  <c r="AH17" i="4"/>
  <c r="AH27" i="4" s="1"/>
  <c r="AG17" i="4"/>
  <c r="AG27" i="4" s="1"/>
  <c r="AF17" i="4"/>
  <c r="AF27" i="4" s="1"/>
  <c r="AE17" i="4"/>
  <c r="AD17" i="4"/>
  <c r="AD27" i="4" s="1"/>
  <c r="AC17" i="4"/>
  <c r="AA17" i="4"/>
  <c r="AA27" i="4" s="1"/>
  <c r="Z17" i="4"/>
  <c r="Z27" i="4" s="1"/>
  <c r="Y17" i="4"/>
  <c r="X17" i="4"/>
  <c r="X27" i="4" s="1"/>
  <c r="W17" i="4"/>
  <c r="W27" i="4" s="1"/>
  <c r="V17" i="4"/>
  <c r="M17" i="4"/>
  <c r="L17" i="4"/>
  <c r="K17" i="4"/>
  <c r="J17" i="4"/>
  <c r="I17" i="4"/>
  <c r="H17" i="4"/>
  <c r="F17" i="4"/>
  <c r="E17" i="4"/>
  <c r="D17" i="4"/>
  <c r="C17" i="4"/>
  <c r="B17" i="4"/>
  <c r="A17" i="4"/>
  <c r="M16" i="4"/>
  <c r="L16" i="4"/>
  <c r="K16" i="4"/>
  <c r="J16" i="4"/>
  <c r="I16" i="4"/>
  <c r="H16" i="4"/>
  <c r="F16" i="4"/>
  <c r="E16" i="4"/>
  <c r="D16" i="4"/>
  <c r="C16" i="4"/>
  <c r="B16" i="4"/>
  <c r="A16" i="4"/>
  <c r="M15" i="4"/>
  <c r="L15" i="4"/>
  <c r="K15" i="4"/>
  <c r="J15" i="4"/>
  <c r="I15" i="4"/>
  <c r="H15" i="4"/>
  <c r="F15" i="4"/>
  <c r="E15" i="4"/>
  <c r="D15" i="4"/>
  <c r="C15" i="4"/>
  <c r="B15" i="4"/>
  <c r="A15" i="4"/>
  <c r="M14" i="4"/>
  <c r="M18" i="4" s="1"/>
  <c r="L14" i="4"/>
  <c r="K14" i="4"/>
  <c r="J14" i="4"/>
  <c r="I14" i="4"/>
  <c r="K81" i="4" s="1"/>
  <c r="H14" i="4"/>
  <c r="F14" i="4"/>
  <c r="E14" i="4"/>
  <c r="D14" i="4"/>
  <c r="C14" i="4"/>
  <c r="B14" i="4"/>
  <c r="A14" i="4"/>
  <c r="T13" i="4"/>
  <c r="S13" i="4"/>
  <c r="R13" i="4"/>
  <c r="Q13" i="4"/>
  <c r="P13" i="4"/>
  <c r="O13" i="4"/>
  <c r="M13" i="4"/>
  <c r="L13" i="4"/>
  <c r="K13" i="4"/>
  <c r="J13" i="4"/>
  <c r="I13" i="4"/>
  <c r="H13" i="4"/>
  <c r="F13" i="4"/>
  <c r="E13" i="4"/>
  <c r="D13" i="4"/>
  <c r="C13" i="4"/>
  <c r="B13" i="4"/>
  <c r="D3" i="4" s="1"/>
  <c r="A13" i="4"/>
  <c r="AD12" i="4"/>
  <c r="T12" i="4"/>
  <c r="S12" i="4"/>
  <c r="R12" i="4"/>
  <c r="Q12" i="4"/>
  <c r="P12" i="4"/>
  <c r="R94" i="4" s="1"/>
  <c r="O12" i="4"/>
  <c r="M12" i="4"/>
  <c r="L12" i="4"/>
  <c r="K12" i="4"/>
  <c r="J12" i="4"/>
  <c r="I12" i="4"/>
  <c r="H12" i="4"/>
  <c r="F12" i="4"/>
  <c r="E12" i="4"/>
  <c r="D12" i="4"/>
  <c r="C12" i="4"/>
  <c r="B12" i="4"/>
  <c r="A12" i="4"/>
  <c r="AC11" i="4"/>
  <c r="AA11" i="4"/>
  <c r="Z11" i="4"/>
  <c r="Y11" i="4"/>
  <c r="X11" i="4"/>
  <c r="W11" i="4"/>
  <c r="T11" i="4"/>
  <c r="S11" i="4"/>
  <c r="R11" i="4"/>
  <c r="Q11" i="4"/>
  <c r="P11" i="4"/>
  <c r="S3" i="4" s="1"/>
  <c r="O11" i="4"/>
  <c r="M11" i="4"/>
  <c r="L11" i="4"/>
  <c r="K11" i="4"/>
  <c r="J11" i="4"/>
  <c r="I11" i="4"/>
  <c r="H11" i="4"/>
  <c r="F11" i="4"/>
  <c r="E11" i="4"/>
  <c r="D11" i="4"/>
  <c r="C11" i="4"/>
  <c r="B11" i="4"/>
  <c r="A11" i="4"/>
  <c r="AH10" i="4"/>
  <c r="AG10" i="4"/>
  <c r="AF10" i="4"/>
  <c r="AE10" i="4"/>
  <c r="AC10" i="4"/>
  <c r="AA10" i="4"/>
  <c r="AA12" i="4" s="1"/>
  <c r="Z10" i="4"/>
  <c r="Z12" i="4" s="1"/>
  <c r="Y10" i="4"/>
  <c r="Y12" i="4" s="1"/>
  <c r="X10" i="4"/>
  <c r="X12" i="4" s="1"/>
  <c r="W10" i="4"/>
  <c r="Z80" i="4" s="1"/>
  <c r="T10" i="4"/>
  <c r="S10" i="4"/>
  <c r="R10" i="4"/>
  <c r="Q10" i="4"/>
  <c r="P10" i="4"/>
  <c r="R92" i="4" s="1"/>
  <c r="O10" i="4"/>
  <c r="M10" i="4"/>
  <c r="L10" i="4"/>
  <c r="K10" i="4"/>
  <c r="J10" i="4"/>
  <c r="I10" i="4"/>
  <c r="K77" i="4" s="1"/>
  <c r="H10" i="4"/>
  <c r="F10" i="4"/>
  <c r="E10" i="4"/>
  <c r="D10" i="4"/>
  <c r="C10" i="4"/>
  <c r="B10" i="4"/>
  <c r="A10" i="4"/>
  <c r="AH9" i="4"/>
  <c r="AH12" i="4" s="1"/>
  <c r="AG9" i="4"/>
  <c r="AG12" i="4" s="1"/>
  <c r="AF9" i="4"/>
  <c r="AF12" i="4" s="1"/>
  <c r="AE9" i="4"/>
  <c r="AE12" i="4" s="1"/>
  <c r="AC9" i="4"/>
  <c r="T9" i="4"/>
  <c r="T14" i="4" s="1"/>
  <c r="S9" i="4"/>
  <c r="S14" i="4" s="1"/>
  <c r="R9" i="4"/>
  <c r="R14" i="4" s="1"/>
  <c r="Q9" i="4"/>
  <c r="Q14" i="4" s="1"/>
  <c r="P9" i="4"/>
  <c r="R93" i="4" s="1"/>
  <c r="O9" i="4"/>
  <c r="M9" i="4"/>
  <c r="L9" i="4"/>
  <c r="L18" i="4" s="1"/>
  <c r="K9" i="4"/>
  <c r="K18" i="4" s="1"/>
  <c r="J9" i="4"/>
  <c r="J18" i="4" s="1"/>
  <c r="I9" i="4"/>
  <c r="H9" i="4"/>
  <c r="F9" i="4"/>
  <c r="F19" i="4" s="1"/>
  <c r="E9" i="4"/>
  <c r="E19" i="4" s="1"/>
  <c r="D9" i="4"/>
  <c r="D19" i="4" s="1"/>
  <c r="C9" i="4"/>
  <c r="C19" i="4" s="1"/>
  <c r="B9" i="4"/>
  <c r="D82" i="4" s="1"/>
  <c r="A9" i="4"/>
  <c r="Z4" i="4"/>
  <c r="L4" i="4"/>
  <c r="D4" i="4"/>
  <c r="AG3" i="4"/>
  <c r="Z3" i="4"/>
  <c r="L3" i="4"/>
  <c r="Z134" i="3"/>
  <c r="Y134" i="3"/>
  <c r="S134" i="3"/>
  <c r="R134" i="3"/>
  <c r="Z133" i="3"/>
  <c r="Y133" i="3"/>
  <c r="S133" i="3"/>
  <c r="R133" i="3"/>
  <c r="F133" i="3"/>
  <c r="Z132" i="3"/>
  <c r="Y132" i="3"/>
  <c r="S132" i="3"/>
  <c r="R132" i="3"/>
  <c r="Y131" i="3"/>
  <c r="R131" i="3"/>
  <c r="Y130" i="3"/>
  <c r="R130" i="3"/>
  <c r="Z129" i="3"/>
  <c r="Y129" i="3"/>
  <c r="R129" i="3"/>
  <c r="Z128" i="3"/>
  <c r="Y128" i="3"/>
  <c r="S128" i="3"/>
  <c r="R128" i="3"/>
  <c r="Z127" i="3"/>
  <c r="Y127" i="3"/>
  <c r="S127" i="3"/>
  <c r="R127" i="3"/>
  <c r="E127" i="3"/>
  <c r="I127" i="3" s="1"/>
  <c r="AG122" i="3"/>
  <c r="AF122" i="3"/>
  <c r="AG121" i="3"/>
  <c r="AF121" i="3"/>
  <c r="AG120" i="3"/>
  <c r="AF120" i="3"/>
  <c r="AF119" i="3"/>
  <c r="AF118" i="3"/>
  <c r="E118" i="3"/>
  <c r="F134" i="3" s="1"/>
  <c r="D118" i="3"/>
  <c r="E134" i="3" s="1"/>
  <c r="AG117" i="3"/>
  <c r="F129" i="3" s="1"/>
  <c r="AF117" i="3"/>
  <c r="T117" i="3"/>
  <c r="S117" i="3"/>
  <c r="R117" i="3"/>
  <c r="Q117" i="3"/>
  <c r="P117" i="3"/>
  <c r="O117" i="3"/>
  <c r="E117" i="3"/>
  <c r="D117" i="3"/>
  <c r="E133" i="3" s="1"/>
  <c r="AG116" i="3"/>
  <c r="AF116" i="3"/>
  <c r="T116" i="3"/>
  <c r="S116" i="3"/>
  <c r="R116" i="3"/>
  <c r="Q116" i="3"/>
  <c r="P116" i="3"/>
  <c r="O116" i="3"/>
  <c r="E116" i="3"/>
  <c r="D116" i="3"/>
  <c r="E132" i="3" s="1"/>
  <c r="AF115" i="3"/>
  <c r="AA115" i="3"/>
  <c r="T115" i="3"/>
  <c r="S115" i="3"/>
  <c r="R115" i="3"/>
  <c r="Q115" i="3"/>
  <c r="P115" i="3"/>
  <c r="S131" i="3" s="1"/>
  <c r="O115" i="3"/>
  <c r="D115" i="3"/>
  <c r="E131" i="3" s="1"/>
  <c r="I131" i="3" s="1"/>
  <c r="AA114" i="3"/>
  <c r="Z114" i="3"/>
  <c r="Y114" i="3"/>
  <c r="X114" i="3"/>
  <c r="W114" i="3"/>
  <c r="V114" i="3"/>
  <c r="T114" i="3"/>
  <c r="T118" i="3" s="1"/>
  <c r="T122" i="3" s="1"/>
  <c r="S114" i="3"/>
  <c r="S118" i="3" s="1"/>
  <c r="S122" i="3" s="1"/>
  <c r="R114" i="3"/>
  <c r="R118" i="3" s="1"/>
  <c r="R122" i="3" s="1"/>
  <c r="Q114" i="3"/>
  <c r="Q118" i="3" s="1"/>
  <c r="P114" i="3"/>
  <c r="P118" i="3" s="1"/>
  <c r="O114" i="3"/>
  <c r="D114" i="3"/>
  <c r="E130" i="3" s="1"/>
  <c r="I130" i="3" s="1"/>
  <c r="AA113" i="3"/>
  <c r="Z113" i="3"/>
  <c r="Y113" i="3"/>
  <c r="X113" i="3"/>
  <c r="W113" i="3"/>
  <c r="V113" i="3"/>
  <c r="L113" i="3"/>
  <c r="K113" i="3"/>
  <c r="D113" i="3"/>
  <c r="AA112" i="3"/>
  <c r="Z112" i="3"/>
  <c r="Y112" i="3"/>
  <c r="X112" i="3"/>
  <c r="W112" i="3"/>
  <c r="V112" i="3"/>
  <c r="L112" i="3"/>
  <c r="K112" i="3"/>
  <c r="E112" i="3"/>
  <c r="F128" i="3" s="1"/>
  <c r="D112" i="3"/>
  <c r="E128" i="3" s="1"/>
  <c r="AA111" i="3"/>
  <c r="Z111" i="3"/>
  <c r="Y111" i="3"/>
  <c r="Y115" i="3" s="1"/>
  <c r="X111" i="3"/>
  <c r="X115" i="3" s="1"/>
  <c r="X119" i="3" s="1"/>
  <c r="W111" i="3"/>
  <c r="V111" i="3"/>
  <c r="L111" i="3"/>
  <c r="K111" i="3"/>
  <c r="D111" i="3"/>
  <c r="L110" i="3"/>
  <c r="K110" i="3"/>
  <c r="K109" i="3"/>
  <c r="K108" i="3"/>
  <c r="L106" i="3"/>
  <c r="K106" i="3"/>
  <c r="AH103" i="3"/>
  <c r="AG103" i="3"/>
  <c r="AF103" i="3"/>
  <c r="AE103" i="3"/>
  <c r="AD103" i="3"/>
  <c r="AC103" i="3"/>
  <c r="AH102" i="3"/>
  <c r="AG102" i="3"/>
  <c r="AF102" i="3"/>
  <c r="AE102" i="3"/>
  <c r="AD102" i="3"/>
  <c r="AC102" i="3"/>
  <c r="AH101" i="3"/>
  <c r="AG101" i="3"/>
  <c r="AF101" i="3"/>
  <c r="AE101" i="3"/>
  <c r="AD101" i="3"/>
  <c r="AC101" i="3"/>
  <c r="AH100" i="3"/>
  <c r="AG100" i="3"/>
  <c r="AF100" i="3"/>
  <c r="AE100" i="3"/>
  <c r="AD100" i="3"/>
  <c r="AC100" i="3"/>
  <c r="M100" i="3"/>
  <c r="F100" i="3"/>
  <c r="F104" i="3" s="1"/>
  <c r="AH99" i="3"/>
  <c r="AG99" i="3"/>
  <c r="AF99" i="3"/>
  <c r="AE99" i="3"/>
  <c r="AD99" i="3"/>
  <c r="AC99" i="3"/>
  <c r="F99" i="3"/>
  <c r="E99" i="3"/>
  <c r="D99" i="3"/>
  <c r="C99" i="3"/>
  <c r="B99" i="3"/>
  <c r="A99" i="3"/>
  <c r="AH98" i="3"/>
  <c r="AG98" i="3"/>
  <c r="AF98" i="3"/>
  <c r="AE98" i="3"/>
  <c r="AD98" i="3"/>
  <c r="AC98" i="3"/>
  <c r="F98" i="3"/>
  <c r="E98" i="3"/>
  <c r="D98" i="3"/>
  <c r="C98" i="3"/>
  <c r="B98" i="3"/>
  <c r="E111" i="3" s="1"/>
  <c r="F127" i="3" s="1"/>
  <c r="A98" i="3"/>
  <c r="AH97" i="3"/>
  <c r="AG97" i="3"/>
  <c r="AF97" i="3"/>
  <c r="AE97" i="3"/>
  <c r="AD97" i="3"/>
  <c r="AC97" i="3"/>
  <c r="F97" i="3"/>
  <c r="E97" i="3"/>
  <c r="D97" i="3"/>
  <c r="C97" i="3"/>
  <c r="B97" i="3"/>
  <c r="A97" i="3"/>
  <c r="AH96" i="3"/>
  <c r="AG96" i="3"/>
  <c r="AF96" i="3"/>
  <c r="AE96" i="3"/>
  <c r="AD96" i="3"/>
  <c r="AC96" i="3"/>
  <c r="L96" i="3"/>
  <c r="L100" i="3" s="1"/>
  <c r="F96" i="3"/>
  <c r="E96" i="3"/>
  <c r="E100" i="3" s="1"/>
  <c r="D96" i="3"/>
  <c r="D100" i="3" s="1"/>
  <c r="D104" i="3" s="1"/>
  <c r="C96" i="3"/>
  <c r="C100" i="3" s="1"/>
  <c r="C104" i="3" s="1"/>
  <c r="B96" i="3"/>
  <c r="A96" i="3"/>
  <c r="AH95" i="3"/>
  <c r="AG95" i="3"/>
  <c r="AF95" i="3"/>
  <c r="AE95" i="3"/>
  <c r="AD95" i="3"/>
  <c r="AG115" i="3" s="1"/>
  <c r="AC95" i="3"/>
  <c r="M95" i="3"/>
  <c r="L95" i="3"/>
  <c r="K95" i="3"/>
  <c r="J95" i="3"/>
  <c r="I95" i="3"/>
  <c r="H95" i="3"/>
  <c r="AH94" i="3"/>
  <c r="AG94" i="3"/>
  <c r="AF94" i="3"/>
  <c r="AE94" i="3"/>
  <c r="AD94" i="3"/>
  <c r="AC94" i="3"/>
  <c r="T94" i="3"/>
  <c r="S94" i="3"/>
  <c r="R94" i="3"/>
  <c r="Q94" i="3"/>
  <c r="P94" i="3"/>
  <c r="M94" i="3"/>
  <c r="M96" i="3" s="1"/>
  <c r="L94" i="3"/>
  <c r="K94" i="3"/>
  <c r="K96" i="3" s="1"/>
  <c r="K100" i="3" s="1"/>
  <c r="J94" i="3"/>
  <c r="J96" i="3" s="1"/>
  <c r="J100" i="3" s="1"/>
  <c r="I94" i="3"/>
  <c r="L109" i="3" s="1"/>
  <c r="H94" i="3"/>
  <c r="AH93" i="3"/>
  <c r="AH104" i="3" s="1"/>
  <c r="AH108" i="3" s="1"/>
  <c r="AG93" i="3"/>
  <c r="AG104" i="3" s="1"/>
  <c r="AG108" i="3" s="1"/>
  <c r="AF93" i="3"/>
  <c r="AE93" i="3"/>
  <c r="AE104" i="3" s="1"/>
  <c r="AE108" i="3" s="1"/>
  <c r="AD93" i="3"/>
  <c r="AG118" i="3" s="1"/>
  <c r="AC93" i="3"/>
  <c r="AA86" i="3"/>
  <c r="Z86" i="3"/>
  <c r="Y86" i="3"/>
  <c r="X86" i="3"/>
  <c r="W86" i="3"/>
  <c r="D74" i="3"/>
  <c r="AF73" i="3"/>
  <c r="R73" i="3"/>
  <c r="T70" i="3"/>
  <c r="S70" i="3"/>
  <c r="R70" i="3"/>
  <c r="Q70" i="3"/>
  <c r="P70" i="3"/>
  <c r="F70" i="3"/>
  <c r="F74" i="3" s="1"/>
  <c r="E70" i="3"/>
  <c r="D70" i="3"/>
  <c r="C70" i="3"/>
  <c r="C74" i="3" s="1"/>
  <c r="B70" i="3"/>
  <c r="AH69" i="3"/>
  <c r="AH73" i="3" s="1"/>
  <c r="AG69" i="3"/>
  <c r="AG73" i="3" s="1"/>
  <c r="AF69" i="3"/>
  <c r="AE69" i="3"/>
  <c r="AE73" i="3" s="1"/>
  <c r="AD69" i="3"/>
  <c r="T69" i="3"/>
  <c r="T73" i="3" s="1"/>
  <c r="S69" i="3"/>
  <c r="S73" i="3" s="1"/>
  <c r="R69" i="3"/>
  <c r="Q69" i="3"/>
  <c r="P69" i="3"/>
  <c r="Y68" i="3"/>
  <c r="M67" i="3"/>
  <c r="M72" i="3" s="1"/>
  <c r="L67" i="3"/>
  <c r="L72" i="3" s="1"/>
  <c r="K67" i="3"/>
  <c r="K72" i="3" s="1"/>
  <c r="J67" i="3"/>
  <c r="J72" i="3" s="1"/>
  <c r="I67" i="3"/>
  <c r="AA64" i="3"/>
  <c r="Z64" i="3"/>
  <c r="Y64" i="3"/>
  <c r="Y119" i="3" s="1"/>
  <c r="X64" i="3"/>
  <c r="X68" i="3" s="1"/>
  <c r="W64" i="3"/>
  <c r="F57" i="3"/>
  <c r="E57" i="3"/>
  <c r="D57" i="3"/>
  <c r="C57" i="3"/>
  <c r="B57" i="3"/>
  <c r="T54" i="3"/>
  <c r="S54" i="3"/>
  <c r="R54" i="3"/>
  <c r="Q54" i="3"/>
  <c r="P54" i="3"/>
  <c r="AH53" i="3"/>
  <c r="AG53" i="3"/>
  <c r="AF53" i="3"/>
  <c r="AE53" i="3"/>
  <c r="AD53" i="3"/>
  <c r="AA53" i="3"/>
  <c r="Z53" i="3"/>
  <c r="Y53" i="3"/>
  <c r="X53" i="3"/>
  <c r="W53" i="3"/>
  <c r="M52" i="3"/>
  <c r="L52" i="3"/>
  <c r="K52" i="3"/>
  <c r="J52" i="3"/>
  <c r="I52" i="3"/>
  <c r="F41" i="3"/>
  <c r="E41" i="3"/>
  <c r="D41" i="3"/>
  <c r="C41" i="3"/>
  <c r="B41" i="3"/>
  <c r="F38" i="3"/>
  <c r="E38" i="3"/>
  <c r="D38" i="3"/>
  <c r="C38" i="3"/>
  <c r="B38" i="3"/>
  <c r="T33" i="3"/>
  <c r="S33" i="3"/>
  <c r="R33" i="3"/>
  <c r="Q33" i="3"/>
  <c r="P33" i="3"/>
  <c r="M33" i="3"/>
  <c r="L33" i="3"/>
  <c r="K33" i="3"/>
  <c r="J33" i="3"/>
  <c r="I33" i="3"/>
  <c r="AH27" i="3"/>
  <c r="AG27" i="3"/>
  <c r="AF27" i="3"/>
  <c r="AE27" i="3"/>
  <c r="AD27" i="3"/>
  <c r="AA27" i="3"/>
  <c r="Z27" i="3"/>
  <c r="Y27" i="3"/>
  <c r="X27" i="3"/>
  <c r="W27" i="3"/>
  <c r="F19" i="3"/>
  <c r="E19" i="3"/>
  <c r="D19" i="3"/>
  <c r="C19" i="3"/>
  <c r="B19" i="3"/>
  <c r="M18" i="3"/>
  <c r="L18" i="3"/>
  <c r="K18" i="3"/>
  <c r="J18" i="3"/>
  <c r="I18" i="3"/>
  <c r="T14" i="3"/>
  <c r="S14" i="3"/>
  <c r="R14" i="3"/>
  <c r="Q14" i="3"/>
  <c r="P14" i="3"/>
  <c r="AH12" i="3"/>
  <c r="AG12" i="3"/>
  <c r="AF12" i="3"/>
  <c r="AE12" i="3"/>
  <c r="AD12" i="3"/>
  <c r="AA12" i="3"/>
  <c r="Z12" i="3"/>
  <c r="Y12" i="3"/>
  <c r="X12" i="3"/>
  <c r="W12" i="3"/>
  <c r="AG4" i="3"/>
  <c r="Z4" i="3"/>
  <c r="L4" i="3"/>
  <c r="D4" i="3"/>
  <c r="AG3" i="3"/>
  <c r="Z3" i="3"/>
  <c r="S3" i="3"/>
  <c r="L3" i="3"/>
  <c r="D3" i="3"/>
  <c r="D104" i="4" l="1"/>
  <c r="J72" i="4"/>
  <c r="Z66" i="4"/>
  <c r="Q74" i="4"/>
  <c r="AG73" i="4"/>
  <c r="Z131" i="3"/>
  <c r="Z130" i="3"/>
  <c r="K72" i="4"/>
  <c r="R74" i="4"/>
  <c r="AF73" i="4"/>
  <c r="X66" i="4"/>
  <c r="C73" i="4"/>
  <c r="Z68" i="3"/>
  <c r="AF104" i="3"/>
  <c r="AF108" i="3" s="1"/>
  <c r="E104" i="3"/>
  <c r="Z115" i="3"/>
  <c r="Z119" i="3" s="1"/>
  <c r="E129" i="3"/>
  <c r="Q122" i="3"/>
  <c r="D106" i="4"/>
  <c r="H106" i="4" s="1"/>
  <c r="L72" i="4"/>
  <c r="S74" i="4"/>
  <c r="AA66" i="4"/>
  <c r="AH73" i="4"/>
  <c r="T74" i="4"/>
  <c r="D73" i="4"/>
  <c r="AA119" i="3"/>
  <c r="Q73" i="3"/>
  <c r="E74" i="3"/>
  <c r="E114" i="3"/>
  <c r="E115" i="3"/>
  <c r="F131" i="3" s="1"/>
  <c r="J131" i="3" s="1"/>
  <c r="B100" i="3"/>
  <c r="AG119" i="3"/>
  <c r="W115" i="3"/>
  <c r="F132" i="3"/>
  <c r="D102" i="4"/>
  <c r="H102" i="4" s="1"/>
  <c r="M72" i="4"/>
  <c r="Y66" i="4"/>
  <c r="E73" i="4"/>
  <c r="K80" i="4"/>
  <c r="D105" i="4" s="1"/>
  <c r="H105" i="4" s="1"/>
  <c r="Z87" i="4"/>
  <c r="D89" i="4"/>
  <c r="D109" i="4" s="1"/>
  <c r="I96" i="3"/>
  <c r="AD104" i="3"/>
  <c r="W12" i="4"/>
  <c r="P14" i="4"/>
  <c r="B19" i="4"/>
  <c r="B56" i="4"/>
  <c r="AD69" i="4"/>
  <c r="AF87" i="4"/>
  <c r="I18" i="4"/>
  <c r="AA68" i="3"/>
  <c r="S130" i="3"/>
  <c r="K83" i="4"/>
  <c r="D88" i="4"/>
  <c r="W52" i="4"/>
  <c r="D108" i="4" l="1"/>
  <c r="F130" i="3"/>
</calcChain>
</file>

<file path=xl/sharedStrings.xml><?xml version="1.0" encoding="utf-8"?>
<sst xmlns="http://schemas.openxmlformats.org/spreadsheetml/2006/main" count="1083" uniqueCount="271">
  <si>
    <t>Pirmdiena</t>
  </si>
  <si>
    <t>Otrdiena</t>
  </si>
  <si>
    <t>Trešdiena</t>
  </si>
  <si>
    <t>Ceturtdiena</t>
  </si>
  <si>
    <t>Piektdiena</t>
  </si>
  <si>
    <t>Kcal</t>
  </si>
  <si>
    <t>3-6 gadi</t>
  </si>
  <si>
    <t>ok</t>
  </si>
  <si>
    <t>TIKAI ŠAJĀ NEDĒĻĀ</t>
  </si>
  <si>
    <t>REGULĀRI MAINĀS</t>
  </si>
  <si>
    <t>;</t>
  </si>
  <si>
    <t>Kopējais pievienotās sāls daudzums. g</t>
  </si>
  <si>
    <t>Kopējais pievienotā cukura daudzums. g</t>
  </si>
  <si>
    <r>
      <rPr>
        <b/>
        <sz val="11"/>
        <color rgb="FF000000"/>
        <rFont val="Calibri"/>
      </rPr>
      <t xml:space="preserve">Brokastis - Rīsa - kokospiena putra ar pašgatavotu </t>
    </r>
    <r>
      <rPr>
        <b/>
        <sz val="11"/>
        <color rgb="FF0000FF"/>
        <rFont val="Calibri"/>
      </rPr>
      <t>aveņu - zemeņu</t>
    </r>
    <r>
      <rPr>
        <b/>
        <sz val="11"/>
        <color rgb="FF000000"/>
        <rFont val="Calibri"/>
      </rPr>
      <t xml:space="preserve"> ievārījumu, </t>
    </r>
    <r>
      <rPr>
        <b/>
        <sz val="11"/>
        <color rgb="FF0000FF"/>
        <rFont val="Calibri"/>
      </rPr>
      <t>bumbieris</t>
    </r>
    <r>
      <rPr>
        <b/>
        <sz val="11"/>
        <color rgb="FF000000"/>
        <rFont val="Calibri"/>
      </rPr>
      <t xml:space="preserve"> 180/15/50</t>
    </r>
  </si>
  <si>
    <t>Brokastis - Vārīta ola ar gurķu mērci un kviešu tumšā maize/sviests/žāvēta gaļa VAI siers 60/15/20/5/20</t>
  </si>
  <si>
    <t xml:space="preserve">Brokastis - Biezpiens ar krējumu, cīsiņš, kartupeļu pankūka 80/50/50 </t>
  </si>
  <si>
    <r>
      <rPr>
        <b/>
        <sz val="11"/>
        <color rgb="FF000000"/>
        <rFont val="Calibri"/>
      </rPr>
      <t xml:space="preserve">Brokastis - mini kruasāni ar Lakto jogurtu un </t>
    </r>
    <r>
      <rPr>
        <b/>
        <sz val="11"/>
        <color rgb="FF0000FF"/>
        <rFont val="Calibri"/>
      </rPr>
      <t>ābols</t>
    </r>
    <r>
      <rPr>
        <b/>
        <sz val="11"/>
        <color rgb="FF000000"/>
        <rFont val="Calibri"/>
      </rPr>
      <t xml:space="preserve"> 2 gab/100 ml/50</t>
    </r>
  </si>
  <si>
    <r>
      <rPr>
        <b/>
        <sz val="11"/>
        <color rgb="FF000000"/>
        <rFont val="Calibri"/>
      </rPr>
      <t xml:space="preserve">Brokastis - Brokastu </t>
    </r>
    <r>
      <rPr>
        <b/>
        <sz val="11"/>
        <color rgb="FF0000FF"/>
        <rFont val="Calibri"/>
      </rPr>
      <t>graudaugu</t>
    </r>
    <r>
      <rPr>
        <b/>
        <sz val="11"/>
        <color rgb="FF000000"/>
        <rFont val="Calibri"/>
      </rPr>
      <t xml:space="preserve"> pārslas ar</t>
    </r>
    <r>
      <rPr>
        <b/>
        <sz val="11"/>
        <color rgb="FF0000FF"/>
        <rFont val="Calibri"/>
      </rPr>
      <t xml:space="preserve"> piens </t>
    </r>
    <r>
      <rPr>
        <b/>
        <sz val="11"/>
        <color rgb="FF000000"/>
        <rFont val="Calibri"/>
      </rPr>
      <t xml:space="preserve">un </t>
    </r>
    <r>
      <rPr>
        <b/>
        <sz val="11"/>
        <color rgb="FF0000FF"/>
        <rFont val="Calibri"/>
      </rPr>
      <t>bumbieris</t>
    </r>
  </si>
  <si>
    <t xml:space="preserve">Šonedēļ pašcepta auzu maizīte </t>
  </si>
  <si>
    <t>35/100/50</t>
  </si>
  <si>
    <t>SASTĀVDAĻAS</t>
  </si>
  <si>
    <t>Uz porciju gala iznākums gr</t>
  </si>
  <si>
    <t>OBV. g</t>
  </si>
  <si>
    <t>Tauki. g</t>
  </si>
  <si>
    <t>OGH. g</t>
  </si>
  <si>
    <t>Svars (neto)</t>
  </si>
  <si>
    <t>OBV, g</t>
  </si>
  <si>
    <t>Tauki, g</t>
  </si>
  <si>
    <t>OGH, g</t>
  </si>
  <si>
    <t>Uz porciju</t>
  </si>
  <si>
    <t>Piens</t>
  </si>
  <si>
    <t>Vārīta ola</t>
  </si>
  <si>
    <t>Biezpiens</t>
  </si>
  <si>
    <t>Kruasāni</t>
  </si>
  <si>
    <t>Graudaugu pārslas</t>
  </si>
  <si>
    <t>Kokosa piens</t>
  </si>
  <si>
    <t>Skābais krējums 25%</t>
  </si>
  <si>
    <t>Krējums skābais</t>
  </si>
  <si>
    <t>Lakto jogurts</t>
  </si>
  <si>
    <t>Bumbieris</t>
  </si>
  <si>
    <t>Rīsu pārslas</t>
  </si>
  <si>
    <t>Majonēze</t>
  </si>
  <si>
    <t>Sāls</t>
  </si>
  <si>
    <t>Ābols</t>
  </si>
  <si>
    <t>Cukurs</t>
  </si>
  <si>
    <t>Pipari</t>
  </si>
  <si>
    <t>Cīsiņš</t>
  </si>
  <si>
    <t>KOPĀ</t>
  </si>
  <si>
    <t>KOPSVARS</t>
  </si>
  <si>
    <t>Kartupeļu pankūka</t>
  </si>
  <si>
    <t>Zemenes</t>
  </si>
  <si>
    <t>Gurķis</t>
  </si>
  <si>
    <t>Kopā</t>
  </si>
  <si>
    <t>Pirmais ēdiens - pupiņu zupa ar vistas gaļu un saulespuķu sēklu maizīti 150/13</t>
  </si>
  <si>
    <t>Pirmais ēdiens - dārzeņu krēmzupa ar grauzdētām pupiņām 150/15</t>
  </si>
  <si>
    <t>Avenes</t>
  </si>
  <si>
    <t>Žāvēta gaļa vai siers (veģ)</t>
  </si>
  <si>
    <t>Ūdens</t>
  </si>
  <si>
    <t>Kviešu tumšā maize</t>
  </si>
  <si>
    <t xml:space="preserve">Pirmais ēdiens - Soļankas zupa ar cūkgaļu VAI lēcām, rudzu maizīti un </t>
  </si>
  <si>
    <t>OLB. g</t>
  </si>
  <si>
    <t>Kkal</t>
  </si>
  <si>
    <t>Sviests</t>
  </si>
  <si>
    <t>krējumu 150/20/10</t>
  </si>
  <si>
    <t>Kartupeļi</t>
  </si>
  <si>
    <t>Ķirbis</t>
  </si>
  <si>
    <t>Burkāni</t>
  </si>
  <si>
    <t>Selerijas sakne</t>
  </si>
  <si>
    <t>Pirmais ēdiens - Skābeņu zupa ar graudu maizīti un krējumu 150/22/10</t>
  </si>
  <si>
    <t>Tomāti savā sulā</t>
  </si>
  <si>
    <t>Pupiņas</t>
  </si>
  <si>
    <t>Kāposts</t>
  </si>
  <si>
    <t>Zaļumi</t>
  </si>
  <si>
    <t>Kausētais siers</t>
  </si>
  <si>
    <t>Pirmais ēdiens - Borščs ar svaigiem kāpostiem, krējumu un graudu maizīti 150/10/12</t>
  </si>
  <si>
    <t>Marinēts gurķis</t>
  </si>
  <si>
    <t>Vistas gaļa</t>
  </si>
  <si>
    <t>Saldais krējums</t>
  </si>
  <si>
    <t>Cūkgaļas krūtiņa</t>
  </si>
  <si>
    <t>Grūbas vai mieži</t>
  </si>
  <si>
    <t>Melnie pipari</t>
  </si>
  <si>
    <t>Bietes (vārītas)</t>
  </si>
  <si>
    <t>Tomātu pasta</t>
  </si>
  <si>
    <r>
      <rPr>
        <sz val="11"/>
        <color rgb="FF000000"/>
        <rFont val="Calibri"/>
      </rPr>
      <t xml:space="preserve">Skābenes </t>
    </r>
    <r>
      <rPr>
        <sz val="8"/>
        <color rgb="FF000000"/>
        <rFont val="Calibri"/>
      </rPr>
      <t>konservētas</t>
    </r>
  </si>
  <si>
    <t>Saulespuķu maizīte</t>
  </si>
  <si>
    <t>Grauzdēts pupiņas</t>
  </si>
  <si>
    <t>Svaigi kāposti</t>
  </si>
  <si>
    <t>Olas</t>
  </si>
  <si>
    <t>Olīvu eļļa</t>
  </si>
  <si>
    <r>
      <rPr>
        <b/>
        <sz val="10"/>
        <color rgb="FF000000"/>
        <rFont val="Arial"/>
      </rPr>
      <t xml:space="preserve">Otrais ēdiens - Makaroni ar zivju kroketēm, burkānu - siera mērci un </t>
    </r>
    <r>
      <rPr>
        <b/>
        <sz val="10"/>
        <color rgb="FF0000FF"/>
        <rFont val="arial"/>
      </rPr>
      <t>biešu salāti</t>
    </r>
  </si>
  <si>
    <r>
      <rPr>
        <b/>
        <sz val="11"/>
        <color rgb="FF000000"/>
        <rFont val="Calibri"/>
      </rPr>
      <t xml:space="preserve">Otrais ēdiens - Kartupeļi ar vistas gaļa, sīpolu mērce un </t>
    </r>
    <r>
      <rPr>
        <b/>
        <sz val="11"/>
        <color rgb="FF0000FF"/>
        <rFont val="Calibri"/>
      </rPr>
      <t>burkānu - kāpostu salāti ar krējumu</t>
    </r>
  </si>
  <si>
    <r>
      <rPr>
        <b/>
        <sz val="10"/>
        <color rgb="FF0000FF"/>
        <rFont val="Roboto"/>
      </rPr>
      <t>ar olīveļļu</t>
    </r>
    <r>
      <rPr>
        <b/>
        <sz val="10"/>
        <color rgb="FF000000"/>
        <rFont val="Roboto"/>
      </rPr>
      <t xml:space="preserve"> 110/80/20/40</t>
    </r>
  </si>
  <si>
    <t>100/80/20/40</t>
  </si>
  <si>
    <t>Ķiploks</t>
  </si>
  <si>
    <t>Krējums. skābais 25%</t>
  </si>
  <si>
    <t>Rudzu maizīte</t>
  </si>
  <si>
    <t>Šonedēļ spinātu - siera mērce</t>
  </si>
  <si>
    <t>Graudu maizīte</t>
  </si>
  <si>
    <t>Krējums, skābais 25%</t>
  </si>
  <si>
    <t>Makaroni</t>
  </si>
  <si>
    <t>Šonedēļ rīsi  ar saldskābo mērce</t>
  </si>
  <si>
    <t xml:space="preserve">Sviests </t>
  </si>
  <si>
    <t>Otrais ēdiens - Griķi ar cūkgaļas strogonova mērci ar sviesta pupiņām un</t>
  </si>
  <si>
    <t>Otrais ēdiens - Rīsi ar vistas gaļu kokospiena - karija mērcē un</t>
  </si>
  <si>
    <t>Eļļa, olīvu</t>
  </si>
  <si>
    <t>Krējums</t>
  </si>
  <si>
    <r>
      <rPr>
        <b/>
        <sz val="10"/>
        <color rgb="FF0000FF"/>
        <rFont val="arial"/>
      </rPr>
      <t>svaigs/marinēts gurķis</t>
    </r>
    <r>
      <rPr>
        <b/>
        <sz val="10"/>
        <color rgb="FF000000"/>
        <rFont val="Arial"/>
      </rPr>
      <t xml:space="preserve"> 80/80/40</t>
    </r>
  </si>
  <si>
    <r>
      <rPr>
        <b/>
        <sz val="11"/>
        <color rgb="FF0000FF"/>
        <rFont val="Arial"/>
      </rPr>
      <t xml:space="preserve">burkānu salāti ar saulespuķu sēkliņām un krējumu </t>
    </r>
    <r>
      <rPr>
        <b/>
        <sz val="11"/>
        <color rgb="FF000000"/>
        <rFont val="Arial"/>
      </rPr>
      <t>80/80/40</t>
    </r>
  </si>
  <si>
    <t>Saidas steiks</t>
  </si>
  <si>
    <t>Sinepes</t>
  </si>
  <si>
    <t>Rīsi</t>
  </si>
  <si>
    <t>Sāls (vārot kart.)</t>
  </si>
  <si>
    <t>Griķi</t>
  </si>
  <si>
    <r>
      <rPr>
        <b/>
        <sz val="11"/>
        <color rgb="FF000000"/>
        <rFont val="Calibri"/>
      </rPr>
      <t xml:space="preserve">Otrais ēdiens - Makaroni ar liellopa gaļas boloņas mērci  un </t>
    </r>
    <r>
      <rPr>
        <b/>
        <sz val="11"/>
        <color rgb="FF0000FF"/>
        <rFont val="Calibri"/>
      </rPr>
      <t>svaigu gurķu  salāti ar krējumu</t>
    </r>
    <r>
      <rPr>
        <b/>
        <sz val="11"/>
        <color rgb="FF000000"/>
        <rFont val="Calibri"/>
      </rPr>
      <t xml:space="preserve"> </t>
    </r>
  </si>
  <si>
    <t>Eļļa</t>
  </si>
  <si>
    <t>110/80/40</t>
  </si>
  <si>
    <t>Eļļa rapšu</t>
  </si>
  <si>
    <t>Cūkgaļa</t>
  </si>
  <si>
    <t>Paprika</t>
  </si>
  <si>
    <t>Sīpoli</t>
  </si>
  <si>
    <t>Milti</t>
  </si>
  <si>
    <t>Sviesta pupiņas</t>
  </si>
  <si>
    <t>Siers (džiugas)</t>
  </si>
  <si>
    <t>Liellopa gaļa</t>
  </si>
  <si>
    <t>Karijs</t>
  </si>
  <si>
    <t>Bietes</t>
  </si>
  <si>
    <t>Burkāns</t>
  </si>
  <si>
    <t>Kviešu milti</t>
  </si>
  <si>
    <t>Svaigs gurķis</t>
  </si>
  <si>
    <t>Dilles</t>
  </si>
  <si>
    <t>Saulespuķu sēkliņas</t>
  </si>
  <si>
    <t>Šonedēļ ar riekstiem</t>
  </si>
  <si>
    <r>
      <rPr>
        <b/>
        <sz val="11"/>
        <color rgb="FF000000"/>
        <rFont val="Calibri"/>
      </rPr>
      <t xml:space="preserve">Launags - Banānu maize ar šokolādes gabaliņiem, </t>
    </r>
    <r>
      <rPr>
        <b/>
        <sz val="11"/>
        <color rgb="FF0000FF"/>
        <rFont val="Calibri"/>
      </rPr>
      <t>piens</t>
    </r>
    <r>
      <rPr>
        <b/>
        <sz val="11"/>
        <color rgb="FF000000"/>
        <rFont val="Calibri"/>
      </rPr>
      <t xml:space="preserve"> un </t>
    </r>
    <r>
      <rPr>
        <b/>
        <sz val="11"/>
        <color rgb="FF0000FF"/>
        <rFont val="Calibri"/>
      </rPr>
      <t xml:space="preserve">melone </t>
    </r>
    <r>
      <rPr>
        <b/>
        <sz val="11"/>
        <color rgb="FF000000"/>
        <rFont val="Calibri"/>
      </rPr>
      <t xml:space="preserve">80/100/70 </t>
    </r>
  </si>
  <si>
    <r>
      <rPr>
        <b/>
        <sz val="11"/>
        <color rgb="FF000000"/>
        <rFont val="Calibri"/>
      </rPr>
      <t xml:space="preserve">Launags - </t>
    </r>
    <r>
      <rPr>
        <b/>
        <sz val="11"/>
        <color rgb="FF0000FF"/>
        <rFont val="Calibri"/>
      </rPr>
      <t>griķu</t>
    </r>
    <r>
      <rPr>
        <b/>
        <sz val="11"/>
        <color rgb="FF000000"/>
        <rFont val="Calibri"/>
      </rPr>
      <t xml:space="preserve"> galete, krēmsiers, gurķis, </t>
    </r>
    <r>
      <rPr>
        <b/>
        <sz val="11"/>
        <color rgb="FF0000FF"/>
        <rFont val="Calibri"/>
      </rPr>
      <t>ābolu</t>
    </r>
    <r>
      <rPr>
        <b/>
        <sz val="11"/>
        <color rgb="FF000000"/>
        <rFont val="Calibri"/>
      </rPr>
      <t xml:space="preserve"> sula, </t>
    </r>
    <r>
      <rPr>
        <b/>
        <sz val="11"/>
        <color rgb="FF0000FF"/>
        <rFont val="Calibri"/>
      </rPr>
      <t xml:space="preserve">banāns </t>
    </r>
    <r>
      <rPr>
        <b/>
        <sz val="11"/>
        <color rgb="FF000000"/>
        <rFont val="Calibri"/>
      </rPr>
      <t>2 gab/20/25/100/70</t>
    </r>
  </si>
  <si>
    <r>
      <rPr>
        <b/>
        <sz val="10"/>
        <color rgb="FF000000"/>
        <rFont val="Arial"/>
      </rPr>
      <t xml:space="preserve">Launags - biezpienmaize, </t>
    </r>
    <r>
      <rPr>
        <b/>
        <sz val="10"/>
        <color rgb="FF0000FF"/>
        <rFont val="arial"/>
      </rPr>
      <t xml:space="preserve">piens </t>
    </r>
    <r>
      <rPr>
        <b/>
        <sz val="10"/>
        <color rgb="FF000000"/>
        <rFont val="Arial"/>
      </rPr>
      <t xml:space="preserve">un </t>
    </r>
    <r>
      <rPr>
        <b/>
        <sz val="10"/>
        <color rgb="FF0000FF"/>
        <rFont val="arial"/>
      </rPr>
      <t xml:space="preserve">melone </t>
    </r>
    <r>
      <rPr>
        <b/>
        <sz val="10"/>
        <color rgb="FF000000"/>
        <rFont val="Arial"/>
      </rPr>
      <t>80/100ml/70</t>
    </r>
  </si>
  <si>
    <t>Banāns</t>
  </si>
  <si>
    <t xml:space="preserve">Launags - Jautrās sviestmaizes (pilngraudu maize, dīgsti, krējuma mērcīte, siers, svaigs gurķis, paprika) </t>
  </si>
  <si>
    <t>Šonedēļ jāņogu - rabarberu limonāde</t>
  </si>
  <si>
    <t>kefīrs ( (20/1/15/20/10/5)100</t>
  </si>
  <si>
    <t>Kanēlis</t>
  </si>
  <si>
    <t>Griķu galete</t>
  </si>
  <si>
    <t>Biezpiens 9%</t>
  </si>
  <si>
    <r>
      <rPr>
        <b/>
        <sz val="10"/>
        <color rgb="FF000000"/>
        <rFont val="Arial"/>
      </rPr>
      <t xml:space="preserve">Launags - Biezpiena krēms ar </t>
    </r>
    <r>
      <rPr>
        <b/>
        <sz val="10"/>
        <color rgb="FF0000FF"/>
        <rFont val="arial"/>
      </rPr>
      <t>ogu</t>
    </r>
    <r>
      <rPr>
        <b/>
        <sz val="10"/>
        <color rgb="FF000000"/>
        <rFont val="Arial"/>
      </rPr>
      <t xml:space="preserve"> mērci un </t>
    </r>
    <r>
      <rPr>
        <b/>
        <sz val="10"/>
        <color rgb="FF0000FF"/>
        <rFont val="arial"/>
      </rPr>
      <t>ābols</t>
    </r>
    <r>
      <rPr>
        <b/>
        <sz val="10"/>
        <color rgb="FF000000"/>
        <rFont val="Arial"/>
      </rPr>
      <t xml:space="preserve"> 80/40/1gab</t>
    </r>
  </si>
  <si>
    <t>Pilngraudu maize</t>
  </si>
  <si>
    <t>Krēmsiers</t>
  </si>
  <si>
    <t>Vaniļas cukurs</t>
  </si>
  <si>
    <t>Ābolu sula</t>
  </si>
  <si>
    <t>Kartupeļu ciete</t>
  </si>
  <si>
    <t>Cepamais pulv.</t>
  </si>
  <si>
    <t>Cepamais pulveris</t>
  </si>
  <si>
    <t>Siers</t>
  </si>
  <si>
    <t>Šokolādes gab.</t>
  </si>
  <si>
    <t>Tomāts</t>
  </si>
  <si>
    <t>Reaton ogu mix</t>
  </si>
  <si>
    <t>Melone</t>
  </si>
  <si>
    <t>Dienā kopējā uzņemtā uzturvērtība</t>
  </si>
  <si>
    <t>Kefīrs Straupes</t>
  </si>
  <si>
    <t>Dīgsti</t>
  </si>
  <si>
    <t>Norma</t>
  </si>
  <si>
    <t>22-44</t>
  </si>
  <si>
    <t>29-52</t>
  </si>
  <si>
    <t>97-176</t>
  </si>
  <si>
    <t>860-1170kcal</t>
  </si>
  <si>
    <t>DIENĀ KOPĒJĀ UZŅEMTĀ UZTURVĒRTĪBA</t>
  </si>
  <si>
    <t>VEĢETĀRAIS</t>
  </si>
  <si>
    <t>Pirmais ēdiens - pupiņu zupa ar puķkāpostiem un saulespuķu sēklu maizīti 150/13</t>
  </si>
  <si>
    <t>Pārāk daudz</t>
  </si>
  <si>
    <t>11 g</t>
  </si>
  <si>
    <t>Pārāk maz</t>
  </si>
  <si>
    <t>20 g</t>
  </si>
  <si>
    <r>
      <rPr>
        <b/>
        <sz val="10"/>
        <color rgb="FFFF00FF"/>
        <rFont val="Arial"/>
      </rPr>
      <t>VEĢETĀRA ZUPA</t>
    </r>
    <r>
      <rPr>
        <b/>
        <sz val="10"/>
        <color rgb="FF000000"/>
        <rFont val="Arial"/>
      </rPr>
      <t xml:space="preserve"> - Soļankas zupa ar lēcām, rudzu maizīti un </t>
    </r>
  </si>
  <si>
    <r>
      <rPr>
        <b/>
        <sz val="11"/>
        <color rgb="FF000000"/>
        <rFont val="Calibri"/>
      </rPr>
      <t xml:space="preserve">Otrais ēdiens - Makaroni ar "sojas" gaļas boloņas mērci  un </t>
    </r>
    <r>
      <rPr>
        <b/>
        <sz val="11"/>
        <color rgb="FF0000FF"/>
        <rFont val="Calibri"/>
      </rPr>
      <t>svaigu gurķu  salāti ar kējumu</t>
    </r>
    <r>
      <rPr>
        <b/>
        <sz val="11"/>
        <color rgb="FF000000"/>
        <rFont val="Calibri"/>
      </rPr>
      <t xml:space="preserve"> </t>
    </r>
  </si>
  <si>
    <t>Otrais ēdiens - Griķi ar blendētu sēņu mērci, ceptām sviesta pupiņām, burkāniem un</t>
  </si>
  <si>
    <t>Otrais ēdiens - Kartupeļi  burkānu - lēcu kotleti, sīpolu mērce un</t>
  </si>
  <si>
    <t>110/100/40</t>
  </si>
  <si>
    <r>
      <rPr>
        <b/>
        <sz val="10"/>
        <color rgb="FF0000FF"/>
        <rFont val="arial"/>
      </rPr>
      <t>svaigs/marinēts gurķis</t>
    </r>
    <r>
      <rPr>
        <b/>
        <sz val="10"/>
        <color rgb="FF000000"/>
        <rFont val="Arial"/>
      </rPr>
      <t xml:space="preserve"> 80/20/60/40</t>
    </r>
  </si>
  <si>
    <r>
      <rPr>
        <b/>
        <sz val="11"/>
        <color rgb="FF0000FF"/>
        <rFont val="Calibri"/>
      </rPr>
      <t>burkānu - kāpostu salāti ar krējumu</t>
    </r>
    <r>
      <rPr>
        <b/>
        <sz val="11"/>
        <color rgb="FF000000"/>
        <rFont val="Calibri"/>
      </rPr>
      <t xml:space="preserve"> 100/100/20/40</t>
    </r>
  </si>
  <si>
    <t>Puķkāposti</t>
  </si>
  <si>
    <t>Sēnes</t>
  </si>
  <si>
    <t>Lēcas</t>
  </si>
  <si>
    <t>Sojas pārslas</t>
  </si>
  <si>
    <t>Puķkāposts</t>
  </si>
  <si>
    <t>Cukini</t>
  </si>
  <si>
    <r>
      <rPr>
        <b/>
        <sz val="10"/>
        <color rgb="FF000000"/>
        <rFont val="Arial"/>
      </rPr>
      <t xml:space="preserve">Otrais ēdiens - Makaroni (Basmati rīsi) ar dārzeņu kroketēm, burkānu - siera mērci un </t>
    </r>
    <r>
      <rPr>
        <b/>
        <sz val="10"/>
        <color rgb="FF0000FF"/>
        <rFont val="arial"/>
      </rPr>
      <t>biešu salāti</t>
    </r>
  </si>
  <si>
    <r>
      <rPr>
        <b/>
        <sz val="10"/>
        <color rgb="FF0000FF"/>
        <rFont val="Roboto"/>
      </rPr>
      <t>ar  olīveļļu</t>
    </r>
    <r>
      <rPr>
        <b/>
        <sz val="10"/>
        <color rgb="FF000000"/>
        <rFont val="Roboto"/>
      </rPr>
      <t xml:space="preserve"> 100/80/20/40</t>
    </r>
  </si>
  <si>
    <t>Eļļa, rapšu (cepšanai)</t>
  </si>
  <si>
    <t>Olīveļļa</t>
  </si>
  <si>
    <t xml:space="preserve">Kāposti </t>
  </si>
  <si>
    <t>Šonedēļ otrdienas rīsi  ar saldskābo mērci</t>
  </si>
  <si>
    <t>Otrais ēdiens - Rīsi ar ceptu puķkāpostu un sviesta pupiņām, bešamel mērci un</t>
  </si>
  <si>
    <r>
      <rPr>
        <b/>
        <sz val="11"/>
        <color rgb="FF0000FF"/>
        <rFont val="Arial"/>
      </rPr>
      <t xml:space="preserve">burkānu salāti ar saulespuķu sēkliņām un krējumu </t>
    </r>
    <r>
      <rPr>
        <b/>
        <sz val="11"/>
        <color rgb="FF000000"/>
        <rFont val="Arial"/>
      </rPr>
      <t>80/80/20/40</t>
    </r>
  </si>
  <si>
    <t>ķiploks</t>
  </si>
  <si>
    <t>Manna</t>
  </si>
  <si>
    <t>Rīvmaize</t>
  </si>
  <si>
    <t>Visēdāji</t>
  </si>
  <si>
    <t>Veģetārieši</t>
  </si>
  <si>
    <t>US: Par daudz</t>
  </si>
  <si>
    <t>2g</t>
  </si>
  <si>
    <t>Piena produkti</t>
  </si>
  <si>
    <t>Timiāns</t>
  </si>
  <si>
    <t xml:space="preserve"> Piena obv bag. pr.</t>
  </si>
  <si>
    <t>Gaļa/zivis</t>
  </si>
  <si>
    <t>Dārzeņi</t>
  </si>
  <si>
    <t xml:space="preserve">t.s  svaigi </t>
  </si>
  <si>
    <t>Augļi un ogas</t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</si>
  <si>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</si>
  <si>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</si>
  <si>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</si>
  <si>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t>Par daudz</t>
  </si>
  <si>
    <t>TRŪKST</t>
  </si>
  <si>
    <t>Nepieciešams pēc MK172</t>
  </si>
  <si>
    <t>"Skolas Piens" (svaigs): 3x 200 ml = 600 ml nedēļā</t>
  </si>
  <si>
    <t>Piena obv bagāti pr.</t>
  </si>
  <si>
    <r>
      <rPr>
        <u/>
        <sz val="10"/>
        <color rgb="FF1155CC"/>
        <rFont val="Arial"/>
      </rPr>
      <t>T.sk</t>
    </r>
    <r>
      <rPr>
        <sz val="10"/>
        <rFont val="Arial"/>
      </rPr>
      <t>. svaigi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</si>
  <si>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</si>
  <si>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</si>
  <si>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</si>
  <si>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t>1-2 gadi</t>
  </si>
  <si>
    <t>Pirmdiena.</t>
  </si>
  <si>
    <t>Otrdiena.</t>
  </si>
  <si>
    <t>Trešdiena.</t>
  </si>
  <si>
    <t>Ceturtdiena.</t>
  </si>
  <si>
    <t>Piektdiena.</t>
  </si>
  <si>
    <r>
      <rPr>
        <b/>
        <sz val="11"/>
        <color rgb="FF000000"/>
        <rFont val="Calibri"/>
      </rPr>
      <t xml:space="preserve">Brokastis - Rīsu - kokospiena putra ar pašgatavotu </t>
    </r>
    <r>
      <rPr>
        <b/>
        <sz val="11"/>
        <color rgb="FF0000FF"/>
        <rFont val="Calibri"/>
      </rPr>
      <t>aveņu - zemeņu</t>
    </r>
    <r>
      <rPr>
        <b/>
        <sz val="11"/>
        <color rgb="FFFF0000"/>
        <rFont val="Calibri"/>
      </rPr>
      <t xml:space="preserve"> </t>
    </r>
    <r>
      <rPr>
        <b/>
        <sz val="11"/>
        <color rgb="FF000000"/>
        <rFont val="Calibri"/>
      </rPr>
      <t xml:space="preserve">ievārījumu, </t>
    </r>
    <r>
      <rPr>
        <b/>
        <sz val="11"/>
        <color rgb="FF0000FF"/>
        <rFont val="Calibri"/>
      </rPr>
      <t>bumbieris</t>
    </r>
    <r>
      <rPr>
        <b/>
        <sz val="11"/>
        <color rgb="FF000000"/>
        <rFont val="Calibri"/>
      </rPr>
      <t xml:space="preserve"> 160/15/40</t>
    </r>
  </si>
  <si>
    <t>Brokastis - Vārīta ola ar gurķu mērci un kviešu tumšā maize/sviestiņš/žāvēta gaļa vai siers 50/10/40/3/20</t>
  </si>
  <si>
    <t>Brokastis - Biezpiens ar krējumu, cīsiņš, kartupeļu pankūka  70/50/5/15</t>
  </si>
  <si>
    <r>
      <rPr>
        <b/>
        <sz val="11"/>
        <color rgb="FF000000"/>
        <rFont val="Calibri"/>
      </rPr>
      <t xml:space="preserve">Brokastis - Mini kruasāni ar lakto jogurtu un </t>
    </r>
    <r>
      <rPr>
        <b/>
        <sz val="11"/>
        <color rgb="FF0000FF"/>
        <rFont val="Calibri"/>
      </rPr>
      <t>ābols</t>
    </r>
    <r>
      <rPr>
        <b/>
        <sz val="11"/>
        <color rgb="FF000000"/>
        <rFont val="Calibri"/>
      </rPr>
      <t xml:space="preserve"> 1 gab/80 ml/40</t>
    </r>
  </si>
  <si>
    <r>
      <rPr>
        <b/>
        <sz val="11"/>
        <color rgb="FF000000"/>
        <rFont val="Calibri"/>
      </rPr>
      <t xml:space="preserve">Brokastis - </t>
    </r>
    <r>
      <rPr>
        <b/>
        <sz val="11"/>
        <color rgb="FF0000FF"/>
        <rFont val="Calibri"/>
      </rPr>
      <t>graudaugu</t>
    </r>
    <r>
      <rPr>
        <b/>
        <sz val="11"/>
        <color rgb="FF000000"/>
        <rFont val="Calibri"/>
      </rPr>
      <t xml:space="preserve"> pārslas ar </t>
    </r>
    <r>
      <rPr>
        <b/>
        <sz val="11"/>
        <color rgb="FF0000FF"/>
        <rFont val="Calibri"/>
      </rPr>
      <t>piens un bumbieris</t>
    </r>
    <r>
      <rPr>
        <b/>
        <sz val="11"/>
        <color rgb="FF000000"/>
        <rFont val="Calibri"/>
      </rPr>
      <t xml:space="preserve"> 30/80/40</t>
    </r>
  </si>
  <si>
    <t>Pirmais ēdiens - dārzeņu krēmzupa ar grauzdētām pupiņām 150/10</t>
  </si>
  <si>
    <t xml:space="preserve">Pirmais ēdiens - Soļankas zupa ar cūkgaļu, rudzu maizīti un </t>
  </si>
  <si>
    <t>Pirmais ēdiens - Borščs ar krējumu un graudu maizīti 150/10/12</t>
  </si>
  <si>
    <r>
      <rPr>
        <b/>
        <sz val="10"/>
        <color rgb="FF000000"/>
        <rFont val="Arial"/>
      </rPr>
      <t xml:space="preserve">Otrais ēdiens - Makaroni ar zivju kroketēm, burkānu - siera mērci un </t>
    </r>
    <r>
      <rPr>
        <b/>
        <sz val="10"/>
        <color rgb="FF0000FF"/>
        <rFont val="arial"/>
      </rPr>
      <t>biešu salāti</t>
    </r>
  </si>
  <si>
    <r>
      <rPr>
        <b/>
        <sz val="11"/>
        <color rgb="FF000000"/>
        <rFont val="Calibri"/>
      </rPr>
      <t xml:space="preserve">Otrais ēdiens - Kartupeļi ar vistas gaļa, sīpolu mērce un </t>
    </r>
    <r>
      <rPr>
        <b/>
        <sz val="11"/>
        <color rgb="FF0000FF"/>
        <rFont val="Calibri"/>
      </rPr>
      <t>burkānu - kapostu salāti ar dillēm un krējumu</t>
    </r>
  </si>
  <si>
    <r>
      <rPr>
        <b/>
        <sz val="10"/>
        <color rgb="FF0000FF"/>
        <rFont val="Roboto"/>
      </rPr>
      <t>ar olīvļļu 100</t>
    </r>
    <r>
      <rPr>
        <b/>
        <sz val="10"/>
        <color rgb="FF000000"/>
        <rFont val="Roboto"/>
      </rPr>
      <t>/80/20/40</t>
    </r>
  </si>
  <si>
    <t>80/75/20/40</t>
  </si>
  <si>
    <t>Šonedēļ rīsi  ar saldskābo mērci</t>
  </si>
  <si>
    <t>Otrais ēdiens - Griķi ar cūkgaļas strogonova mērci un</t>
  </si>
  <si>
    <r>
      <rPr>
        <b/>
        <sz val="10"/>
        <color rgb="FF0000FF"/>
        <rFont val="arial"/>
      </rPr>
      <t>svaigs/marinēts gurķis</t>
    </r>
    <r>
      <rPr>
        <b/>
        <sz val="10"/>
        <color rgb="FF000000"/>
        <rFont val="Arial"/>
      </rPr>
      <t xml:space="preserve"> 75/75/40</t>
    </r>
  </si>
  <si>
    <r>
      <rPr>
        <b/>
        <sz val="11"/>
        <color rgb="FF0000FF"/>
        <rFont val="Arial"/>
      </rPr>
      <t xml:space="preserve">burkānu salāti ar saulespuķu sēkliņām un krējumu </t>
    </r>
    <r>
      <rPr>
        <b/>
        <sz val="11"/>
        <color rgb="FF000000"/>
        <rFont val="Arial"/>
      </rPr>
      <t xml:space="preserve"> 75/75/40</t>
    </r>
  </si>
  <si>
    <t>Basmati rīsi</t>
  </si>
  <si>
    <r>
      <rPr>
        <b/>
        <sz val="11"/>
        <color rgb="FF000000"/>
        <rFont val="Calibri"/>
      </rPr>
      <t xml:space="preserve">Otrais ēdiens - Makaroni ar liellopa gaļas boloņas mērci un </t>
    </r>
    <r>
      <rPr>
        <b/>
        <sz val="11"/>
        <color rgb="FF0000FF"/>
        <rFont val="Calibri"/>
      </rPr>
      <t>svaiga gurķa salāti ar krējumu</t>
    </r>
    <r>
      <rPr>
        <b/>
        <sz val="11"/>
        <color rgb="FF000000"/>
        <rFont val="Calibri"/>
      </rPr>
      <t xml:space="preserve"> 100/75/40</t>
    </r>
  </si>
  <si>
    <r>
      <rPr>
        <b/>
        <sz val="11"/>
        <color rgb="FF000000"/>
        <rFont val="Calibri"/>
      </rPr>
      <t xml:space="preserve">Launags - Banānu maize ar šokolādes gabaliņiem, </t>
    </r>
    <r>
      <rPr>
        <b/>
        <sz val="11"/>
        <color rgb="FF0000FF"/>
        <rFont val="Calibri"/>
      </rPr>
      <t>piens</t>
    </r>
    <r>
      <rPr>
        <b/>
        <sz val="11"/>
        <color rgb="FF000000"/>
        <rFont val="Calibri"/>
      </rPr>
      <t xml:space="preserve"> un </t>
    </r>
    <r>
      <rPr>
        <b/>
        <sz val="11"/>
        <color rgb="FF0000FF"/>
        <rFont val="Calibri"/>
      </rPr>
      <t>bumbieris</t>
    </r>
    <r>
      <rPr>
        <b/>
        <sz val="11"/>
        <color rgb="FFFF0000"/>
        <rFont val="Calibri"/>
      </rPr>
      <t xml:space="preserve"> </t>
    </r>
    <r>
      <rPr>
        <b/>
        <sz val="11"/>
        <color rgb="FF000000"/>
        <rFont val="Calibri"/>
      </rPr>
      <t>80/80/60</t>
    </r>
  </si>
  <si>
    <r>
      <rPr>
        <b/>
        <sz val="11"/>
        <color rgb="FF000000"/>
        <rFont val="Calibri"/>
      </rPr>
      <t xml:space="preserve">Launags - rīsu galete, krēmsiers, gurķis, </t>
    </r>
    <r>
      <rPr>
        <b/>
        <sz val="11"/>
        <color rgb="FF0000FF"/>
        <rFont val="Calibri"/>
      </rPr>
      <t>ābolu sula</t>
    </r>
    <r>
      <rPr>
        <b/>
        <sz val="11"/>
        <color rgb="FF000000"/>
        <rFont val="Calibri"/>
      </rPr>
      <t>, banāns 2gab/20/25/80/60</t>
    </r>
  </si>
  <si>
    <r>
      <rPr>
        <b/>
        <sz val="10"/>
        <color rgb="FF000000"/>
        <rFont val="Arial"/>
      </rPr>
      <t xml:space="preserve">Launags -  biezpienmaize ar </t>
    </r>
    <r>
      <rPr>
        <b/>
        <sz val="10"/>
        <color rgb="FF0000FF"/>
        <rFont val="arial"/>
      </rPr>
      <t>pienu</t>
    </r>
    <r>
      <rPr>
        <b/>
        <sz val="10"/>
        <color rgb="FF000000"/>
        <rFont val="Arial"/>
      </rPr>
      <t xml:space="preserve"> un </t>
    </r>
    <r>
      <rPr>
        <b/>
        <sz val="10"/>
        <color rgb="FF0000FF"/>
        <rFont val="arial"/>
      </rPr>
      <t>melone</t>
    </r>
    <r>
      <rPr>
        <b/>
        <sz val="10"/>
        <color rgb="FF000000"/>
        <rFont val="Arial"/>
      </rPr>
      <t xml:space="preserve"> 80/80ml/60</t>
    </r>
  </si>
  <si>
    <r>
      <rPr>
        <b/>
        <sz val="11"/>
        <color rgb="FF000000"/>
        <rFont val="Calibri"/>
      </rPr>
      <t xml:space="preserve">Launags - </t>
    </r>
    <r>
      <rPr>
        <b/>
        <sz val="11"/>
        <color rgb="FF000000"/>
        <rFont val="Calibri"/>
      </rPr>
      <t xml:space="preserve">Jautrās sviestmaizes (dārzeņu maize, dīgsti, krējuma mērcīte, siers, svaigs gurķis, paprika) </t>
    </r>
  </si>
  <si>
    <t>kefīrs ( (20/1/15/20/10/5) 80</t>
  </si>
  <si>
    <r>
      <rPr>
        <b/>
        <sz val="11"/>
        <color rgb="FF000000"/>
        <rFont val="Calibri"/>
      </rPr>
      <t xml:space="preserve">Launags - Biezpiena krēms ar </t>
    </r>
    <r>
      <rPr>
        <b/>
        <sz val="11"/>
        <color rgb="FF0000FF"/>
        <rFont val="Calibri"/>
      </rPr>
      <t>ogu</t>
    </r>
    <r>
      <rPr>
        <b/>
        <sz val="11"/>
        <color rgb="FF000000"/>
        <rFont val="Calibri"/>
      </rPr>
      <t xml:space="preserve"> mērci un </t>
    </r>
    <r>
      <rPr>
        <b/>
        <sz val="11"/>
        <color rgb="FF0000FF"/>
        <rFont val="Calibri"/>
      </rPr>
      <t>ābols</t>
    </r>
    <r>
      <rPr>
        <b/>
        <sz val="11"/>
        <color rgb="FF000000"/>
        <rFont val="Calibri"/>
      </rPr>
      <t xml:space="preserve"> 80/40/60</t>
    </r>
  </si>
  <si>
    <t>par daudz</t>
  </si>
  <si>
    <t>4g</t>
  </si>
  <si>
    <t>trūkst 2g</t>
  </si>
  <si>
    <t xml:space="preserve"> 3g</t>
  </si>
  <si>
    <t>18–30</t>
  </si>
  <si>
    <t>24–36</t>
  </si>
  <si>
    <t>81–120</t>
  </si>
  <si>
    <t>720–800</t>
  </si>
  <si>
    <t>10g</t>
  </si>
  <si>
    <t>11g</t>
  </si>
  <si>
    <t>230kcal</t>
  </si>
  <si>
    <t>7g</t>
  </si>
  <si>
    <t>par daudz 23g</t>
  </si>
  <si>
    <t>par daudz 10g</t>
  </si>
  <si>
    <t>trūkst 6g</t>
  </si>
  <si>
    <t>par daudz 132</t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</si>
  <si>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</si>
  <si>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</si>
  <si>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</si>
  <si>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</si>
  <si>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</si>
  <si>
    <t>Pienaobv bagāti pr.</t>
  </si>
  <si>
    <r>
      <rPr>
        <u/>
        <sz val="10"/>
        <color rgb="FF1155CC"/>
        <rFont val="Arial"/>
      </rPr>
      <t>T.sk</t>
    </r>
    <r>
      <rPr>
        <u/>
        <sz val="10"/>
        <color rgb="FF1155CC"/>
        <rFont val="Arial"/>
      </rPr>
      <t>. svaigi</t>
    </r>
  </si>
  <si>
    <r>
      <rPr>
        <u/>
        <sz val="10"/>
        <color rgb="FF000000"/>
        <rFont val="Arial"/>
      </rPr>
      <t>T.sk</t>
    </r>
    <r>
      <rPr>
        <sz val="10"/>
        <rFont val="Arial"/>
      </rPr>
      <t>. svaigi augļi un ogas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</si>
</sst>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/d"/>
  </numFmts>
  <fonts count="50">
    <font>
      <sz val="10"/>
      <color rgb="FF000000"/>
      <name val="Arial"/>
    </font>
    <font>
      <sz val="10"/>
      <name val="Arial"/>
    </font>
    <font>
      <sz val="10"/>
      <name val="Arial"/>
    </font>
    <font>
      <b/>
      <sz val="11"/>
      <color rgb="FF000000"/>
      <name val="Calibri"/>
    </font>
    <font>
      <sz val="10"/>
      <color rgb="FF00FF00"/>
      <name val="Arial"/>
    </font>
    <font>
      <b/>
      <sz val="10"/>
      <name val="Arial"/>
    </font>
    <font>
      <sz val="11"/>
      <color rgb="FF0000FF"/>
      <name val="Calibri"/>
    </font>
    <font>
      <sz val="11"/>
      <color rgb="FF000000"/>
      <name val="Calibri"/>
    </font>
    <font>
      <sz val="11"/>
      <color rgb="FFFF0000"/>
      <name val="Calibri"/>
    </font>
    <font>
      <sz val="11"/>
      <color rgb="FF000000"/>
      <name val="Arial"/>
    </font>
    <font>
      <b/>
      <sz val="10"/>
      <color rgb="FFFF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1F1F1F"/>
      <name val="&quot;Google Sans&quot;"/>
    </font>
    <font>
      <b/>
      <sz val="11"/>
      <color rgb="FFFF0000"/>
      <name val="Calibri"/>
    </font>
    <font>
      <sz val="8"/>
      <color rgb="FF000000"/>
      <name val="Calibri"/>
    </font>
    <font>
      <sz val="10"/>
      <color rgb="FFFF0000"/>
      <name val="Arial"/>
    </font>
    <font>
      <b/>
      <sz val="11"/>
      <color rgb="FF9900FF"/>
      <name val="Calibri"/>
    </font>
    <font>
      <b/>
      <sz val="10"/>
      <color rgb="FF000000"/>
      <name val="Roboto"/>
    </font>
    <font>
      <sz val="12"/>
      <color rgb="FF000000"/>
      <name val="Calibri"/>
    </font>
    <font>
      <sz val="11"/>
      <name val="Arial"/>
    </font>
    <font>
      <b/>
      <sz val="11"/>
      <color rgb="FF000000"/>
      <name val="Arial"/>
    </font>
    <font>
      <b/>
      <sz val="11"/>
      <color rgb="FF000000"/>
      <name val="Docs-Calibri"/>
    </font>
    <font>
      <sz val="11"/>
      <color rgb="FF38761D"/>
      <name val="Calibri"/>
    </font>
    <font>
      <sz val="10"/>
      <color rgb="FF38761D"/>
      <name val="Arial"/>
    </font>
    <font>
      <sz val="9"/>
      <color rgb="FF000000"/>
      <name val="Calibri"/>
    </font>
    <font>
      <sz val="11"/>
      <color rgb="FFFF0000"/>
      <name val="Arial"/>
    </font>
    <font>
      <sz val="11"/>
      <color rgb="FF434343"/>
      <name val="Calibri"/>
    </font>
    <font>
      <b/>
      <sz val="10"/>
      <color rgb="FFFF00FF"/>
      <name val="Arial"/>
    </font>
    <font>
      <sz val="10"/>
      <color rgb="FFFF00FF"/>
      <name val="Arial"/>
    </font>
    <font>
      <sz val="10"/>
      <color rgb="FFFF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FF0000"/>
      <name val="Arial"/>
    </font>
    <font>
      <sz val="10"/>
      <color rgb="FF9900FF"/>
      <name val="Arial"/>
    </font>
    <font>
      <b/>
      <sz val="8"/>
      <color rgb="FFFF00FF"/>
      <name val="Arial"/>
    </font>
    <font>
      <u/>
      <sz val="11"/>
      <color rgb="FF000000"/>
      <name val="Calibri"/>
    </font>
    <font>
      <u/>
      <sz val="10"/>
      <color rgb="FF0000FF"/>
      <name val="Arial"/>
    </font>
    <font>
      <u/>
      <sz val="10"/>
      <color rgb="FF1155CC"/>
      <name val="Arial"/>
    </font>
    <font>
      <b/>
      <sz val="11"/>
      <color rgb="FF000000"/>
      <name val="&quot;Google Sans&quot;"/>
    </font>
    <font>
      <sz val="10"/>
      <color rgb="FF414142"/>
      <name val="Arial"/>
    </font>
    <font>
      <b/>
      <sz val="10"/>
      <color rgb="FF9900FF"/>
      <name val="Arial"/>
    </font>
    <font>
      <sz val="10"/>
      <color rgb="FF9900FF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b/>
      <sz val="11"/>
      <color rgb="FF0000FF"/>
      <name val="Calibri"/>
    </font>
    <font>
      <b/>
      <sz val="10"/>
      <color rgb="FF0000FF"/>
      <name val="arial"/>
    </font>
    <font>
      <b/>
      <sz val="10"/>
      <color rgb="FF0000FF"/>
      <name val="Roboto"/>
    </font>
    <font>
      <b/>
      <sz val="11"/>
      <color rgb="FF0000FF"/>
      <name val="Arial"/>
    </font>
    <font>
      <u/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0000FF"/>
        <bgColor rgb="FF0000FF"/>
      </patternFill>
    </fill>
    <fill>
      <patternFill patternType="solid">
        <fgColor rgb="FF00FF00"/>
        <bgColor rgb="FF00FF00"/>
      </patternFill>
    </fill>
    <fill>
      <patternFill patternType="solid">
        <fgColor rgb="FF999999"/>
        <bgColor rgb="FF999999"/>
      </patternFill>
    </fill>
    <fill>
      <patternFill patternType="solid">
        <fgColor rgb="FFB6D7A8"/>
        <bgColor rgb="FFB6D7A8"/>
      </patternFill>
    </fill>
    <fill>
      <patternFill patternType="solid">
        <fgColor rgb="FFFF9900"/>
        <bgColor rgb="FFFF9900"/>
      </patternFill>
    </fill>
  </fills>
  <borders count="10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rgb="FF000000"/>
      </bottom>
      <diagonal/>
    </border>
    <border>
      <left/>
      <right style="thin">
        <color rgb="FFFFFFFF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FFFFFF"/>
      </top>
      <bottom style="thin">
        <color rgb="FF000000"/>
      </bottom>
      <diagonal/>
    </border>
    <border>
      <left/>
      <right/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9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9" xfId="0" applyFont="1" applyBorder="1"/>
    <xf numFmtId="0" fontId="2" fillId="2" borderId="0" xfId="0" applyFont="1" applyFill="1"/>
    <xf numFmtId="2" fontId="3" fillId="0" borderId="0" xfId="0" applyNumberFormat="1" applyFont="1"/>
    <xf numFmtId="2" fontId="4" fillId="0" borderId="0" xfId="0" applyNumberFormat="1" applyFont="1"/>
    <xf numFmtId="2" fontId="2" fillId="0" borderId="0" xfId="0" applyNumberFormat="1" applyFont="1"/>
    <xf numFmtId="2" fontId="2" fillId="4" borderId="0" xfId="0" applyNumberFormat="1" applyFont="1" applyFill="1"/>
    <xf numFmtId="2" fontId="5" fillId="0" borderId="0" xfId="0" applyNumberFormat="1" applyFont="1"/>
    <xf numFmtId="2" fontId="6" fillId="5" borderId="0" xfId="0" applyNumberFormat="1" applyFont="1" applyFill="1"/>
    <xf numFmtId="2" fontId="7" fillId="0" borderId="0" xfId="0" applyNumberFormat="1" applyFont="1"/>
    <xf numFmtId="2" fontId="3" fillId="0" borderId="11" xfId="0" applyNumberFormat="1" applyFont="1" applyBorder="1"/>
    <xf numFmtId="2" fontId="5" fillId="0" borderId="11" xfId="0" applyNumberFormat="1" applyFont="1" applyBorder="1"/>
    <xf numFmtId="2" fontId="7" fillId="0" borderId="11" xfId="0" applyNumberFormat="1" applyFont="1" applyBorder="1"/>
    <xf numFmtId="2" fontId="2" fillId="0" borderId="11" xfId="0" applyNumberFormat="1" applyFont="1" applyBorder="1"/>
    <xf numFmtId="2" fontId="7" fillId="0" borderId="47" xfId="0" applyNumberFormat="1" applyFont="1" applyBorder="1"/>
    <xf numFmtId="2" fontId="2" fillId="0" borderId="48" xfId="0" applyNumberFormat="1" applyFont="1" applyBorder="1"/>
    <xf numFmtId="2" fontId="2" fillId="0" borderId="12" xfId="0" applyNumberFormat="1" applyFont="1" applyBorder="1"/>
    <xf numFmtId="2" fontId="7" fillId="0" borderId="12" xfId="0" applyNumberFormat="1" applyFont="1" applyBorder="1" applyAlignment="1">
      <alignment horizontal="right"/>
    </xf>
    <xf numFmtId="2" fontId="2" fillId="0" borderId="29" xfId="0" applyNumberFormat="1" applyFont="1" applyBorder="1"/>
    <xf numFmtId="2" fontId="7" fillId="0" borderId="12" xfId="0" applyNumberFormat="1" applyFont="1" applyBorder="1"/>
    <xf numFmtId="2" fontId="7" fillId="2" borderId="12" xfId="0" applyNumberFormat="1" applyFont="1" applyFill="1" applyBorder="1" applyAlignment="1">
      <alignment horizontal="right"/>
    </xf>
    <xf numFmtId="2" fontId="8" fillId="0" borderId="12" xfId="0" applyNumberFormat="1" applyFont="1" applyBorder="1" applyAlignment="1">
      <alignment horizontal="right"/>
    </xf>
    <xf numFmtId="2" fontId="9" fillId="0" borderId="12" xfId="0" applyNumberFormat="1" applyFont="1" applyBorder="1" applyAlignment="1">
      <alignment horizontal="right"/>
    </xf>
    <xf numFmtId="2" fontId="2" fillId="2" borderId="0" xfId="0" applyNumberFormat="1" applyFont="1" applyFill="1"/>
    <xf numFmtId="2" fontId="10" fillId="2" borderId="0" xfId="0" applyNumberFormat="1" applyFont="1" applyFill="1"/>
    <xf numFmtId="2" fontId="3" fillId="2" borderId="0" xfId="0" applyNumberFormat="1" applyFont="1" applyFill="1" applyAlignment="1">
      <alignment vertical="top"/>
    </xf>
    <xf numFmtId="2" fontId="11" fillId="0" borderId="49" xfId="0" applyNumberFormat="1" applyFont="1" applyBorder="1"/>
    <xf numFmtId="2" fontId="2" fillId="0" borderId="49" xfId="0" applyNumberFormat="1" applyFont="1" applyBorder="1"/>
    <xf numFmtId="2" fontId="3" fillId="0" borderId="50" xfId="0" applyNumberFormat="1" applyFont="1" applyBorder="1"/>
    <xf numFmtId="2" fontId="12" fillId="0" borderId="0" xfId="0" applyNumberFormat="1" applyFont="1"/>
    <xf numFmtId="2" fontId="10" fillId="0" borderId="0" xfId="0" applyNumberFormat="1" applyFont="1"/>
    <xf numFmtId="2" fontId="12" fillId="2" borderId="7" xfId="0" applyNumberFormat="1" applyFont="1" applyFill="1" applyBorder="1"/>
    <xf numFmtId="2" fontId="13" fillId="0" borderId="0" xfId="0" applyNumberFormat="1" applyFont="1"/>
    <xf numFmtId="2" fontId="14" fillId="2" borderId="0" xfId="0" applyNumberFormat="1" applyFont="1" applyFill="1" applyAlignment="1">
      <alignment vertical="top"/>
    </xf>
    <xf numFmtId="2" fontId="7" fillId="2" borderId="44" xfId="0" applyNumberFormat="1" applyFont="1" applyFill="1" applyBorder="1"/>
    <xf numFmtId="2" fontId="7" fillId="2" borderId="4" xfId="0" applyNumberFormat="1" applyFont="1" applyFill="1" applyBorder="1"/>
    <xf numFmtId="2" fontId="7" fillId="2" borderId="3" xfId="0" applyNumberFormat="1" applyFont="1" applyFill="1" applyBorder="1"/>
    <xf numFmtId="2" fontId="7" fillId="2" borderId="16" xfId="0" applyNumberFormat="1" applyFont="1" applyFill="1" applyBorder="1"/>
    <xf numFmtId="2" fontId="7" fillId="2" borderId="17" xfId="0" applyNumberFormat="1" applyFont="1" applyFill="1" applyBorder="1"/>
    <xf numFmtId="2" fontId="7" fillId="2" borderId="18" xfId="0" applyNumberFormat="1" applyFont="1" applyFill="1" applyBorder="1"/>
    <xf numFmtId="2" fontId="12" fillId="0" borderId="51" xfId="0" applyNumberFormat="1" applyFont="1" applyBorder="1"/>
    <xf numFmtId="2" fontId="12" fillId="0" borderId="52" xfId="0" applyNumberFormat="1" applyFont="1" applyBorder="1"/>
    <xf numFmtId="2" fontId="2" fillId="0" borderId="52" xfId="0" applyNumberFormat="1" applyFont="1" applyBorder="1"/>
    <xf numFmtId="2" fontId="2" fillId="0" borderId="53" xfId="0" applyNumberFormat="1" applyFont="1" applyBorder="1"/>
    <xf numFmtId="2" fontId="7" fillId="2" borderId="54" xfId="0" applyNumberFormat="1" applyFont="1" applyFill="1" applyBorder="1"/>
    <xf numFmtId="2" fontId="7" fillId="2" borderId="41" xfId="0" applyNumberFormat="1" applyFont="1" applyFill="1" applyBorder="1"/>
    <xf numFmtId="2" fontId="7" fillId="2" borderId="55" xfId="0" applyNumberFormat="1" applyFont="1" applyFill="1" applyBorder="1"/>
    <xf numFmtId="2" fontId="7" fillId="2" borderId="0" xfId="0" applyNumberFormat="1" applyFont="1" applyFill="1"/>
    <xf numFmtId="49" fontId="7" fillId="2" borderId="56" xfId="0" applyNumberFormat="1" applyFont="1" applyFill="1" applyBorder="1"/>
    <xf numFmtId="2" fontId="7" fillId="2" borderId="17" xfId="0" applyNumberFormat="1" applyFont="1" applyFill="1" applyBorder="1" applyAlignment="1">
      <alignment horizontal="right"/>
    </xf>
    <xf numFmtId="2" fontId="7" fillId="2" borderId="18" xfId="0" applyNumberFormat="1" applyFont="1" applyFill="1" applyBorder="1" applyAlignment="1">
      <alignment horizontal="right"/>
    </xf>
    <xf numFmtId="2" fontId="12" fillId="0" borderId="57" xfId="0" applyNumberFormat="1" applyFont="1" applyBorder="1"/>
    <xf numFmtId="2" fontId="12" fillId="0" borderId="12" xfId="0" applyNumberFormat="1" applyFont="1" applyBorder="1" applyAlignment="1">
      <alignment horizontal="right"/>
    </xf>
    <xf numFmtId="2" fontId="7" fillId="0" borderId="17" xfId="0" applyNumberFormat="1" applyFont="1" applyBorder="1" applyAlignment="1">
      <alignment horizontal="right"/>
    </xf>
    <xf numFmtId="2" fontId="7" fillId="0" borderId="58" xfId="0" applyNumberFormat="1" applyFont="1" applyBorder="1" applyAlignment="1">
      <alignment horizontal="right"/>
    </xf>
    <xf numFmtId="2" fontId="7" fillId="2" borderId="56" xfId="0" applyNumberFormat="1" applyFont="1" applyFill="1" applyBorder="1"/>
    <xf numFmtId="2" fontId="7" fillId="2" borderId="13" xfId="0" applyNumberFormat="1" applyFont="1" applyFill="1" applyBorder="1" applyAlignment="1">
      <alignment horizontal="right"/>
    </xf>
    <xf numFmtId="2" fontId="7" fillId="2" borderId="0" xfId="0" applyNumberFormat="1" applyFont="1" applyFill="1" applyAlignment="1">
      <alignment horizontal="right"/>
    </xf>
    <xf numFmtId="2" fontId="7" fillId="0" borderId="16" xfId="0" applyNumberFormat="1" applyFont="1" applyBorder="1"/>
    <xf numFmtId="2" fontId="7" fillId="0" borderId="18" xfId="0" applyNumberFormat="1" applyFont="1" applyBorder="1" applyAlignment="1">
      <alignment horizontal="right"/>
    </xf>
    <xf numFmtId="2" fontId="12" fillId="0" borderId="59" xfId="0" applyNumberFormat="1" applyFont="1" applyBorder="1"/>
    <xf numFmtId="2" fontId="12" fillId="0" borderId="29" xfId="0" applyNumberFormat="1" applyFont="1" applyBorder="1" applyAlignment="1">
      <alignment horizontal="right"/>
    </xf>
    <xf numFmtId="2" fontId="12" fillId="0" borderId="60" xfId="0" applyNumberFormat="1" applyFont="1" applyBorder="1" applyAlignment="1">
      <alignment horizontal="right"/>
    </xf>
    <xf numFmtId="2" fontId="12" fillId="0" borderId="44" xfId="0" applyNumberFormat="1" applyFont="1" applyBorder="1"/>
    <xf numFmtId="2" fontId="12" fillId="0" borderId="4" xfId="0" applyNumberFormat="1" applyFont="1" applyBorder="1" applyAlignment="1">
      <alignment horizontal="right"/>
    </xf>
    <xf numFmtId="2" fontId="12" fillId="0" borderId="3" xfId="0" applyNumberFormat="1" applyFont="1" applyBorder="1" applyAlignment="1">
      <alignment horizontal="right"/>
    </xf>
    <xf numFmtId="2" fontId="12" fillId="0" borderId="54" xfId="0" applyNumberFormat="1" applyFont="1" applyBorder="1"/>
    <xf numFmtId="2" fontId="7" fillId="0" borderId="45" xfId="0" applyNumberFormat="1" applyFont="1" applyBorder="1" applyAlignment="1">
      <alignment horizontal="right"/>
    </xf>
    <xf numFmtId="2" fontId="7" fillId="0" borderId="46" xfId="0" applyNumberFormat="1" applyFont="1" applyBorder="1" applyAlignment="1">
      <alignment horizontal="right"/>
    </xf>
    <xf numFmtId="2" fontId="3" fillId="2" borderId="44" xfId="0" applyNumberFormat="1" applyFont="1" applyFill="1" applyBorder="1"/>
    <xf numFmtId="2" fontId="3" fillId="2" borderId="3" xfId="0" applyNumberFormat="1" applyFont="1" applyFill="1" applyBorder="1" applyAlignment="1">
      <alignment horizontal="right"/>
    </xf>
    <xf numFmtId="2" fontId="3" fillId="2" borderId="33" xfId="0" applyNumberFormat="1" applyFont="1" applyFill="1" applyBorder="1"/>
    <xf numFmtId="2" fontId="3" fillId="2" borderId="8" xfId="0" applyNumberFormat="1" applyFont="1" applyFill="1" applyBorder="1" applyAlignment="1">
      <alignment horizontal="right"/>
    </xf>
    <xf numFmtId="2" fontId="3" fillId="2" borderId="0" xfId="0" applyNumberFormat="1" applyFont="1" applyFill="1" applyAlignment="1">
      <alignment horizontal="right"/>
    </xf>
    <xf numFmtId="49" fontId="7" fillId="2" borderId="61" xfId="0" applyNumberFormat="1" applyFont="1" applyFill="1" applyBorder="1"/>
    <xf numFmtId="2" fontId="7" fillId="2" borderId="29" xfId="0" applyNumberFormat="1" applyFont="1" applyFill="1" applyBorder="1" applyAlignment="1">
      <alignment horizontal="right"/>
    </xf>
    <xf numFmtId="2" fontId="7" fillId="0" borderId="27" xfId="0" applyNumberFormat="1" applyFont="1" applyBorder="1" applyAlignment="1">
      <alignment horizontal="right"/>
    </xf>
    <xf numFmtId="2" fontId="7" fillId="0" borderId="62" xfId="0" applyNumberFormat="1" applyFont="1" applyBorder="1" applyAlignment="1">
      <alignment horizontal="right"/>
    </xf>
    <xf numFmtId="2" fontId="12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49" fontId="7" fillId="2" borderId="54" xfId="0" applyNumberFormat="1" applyFont="1" applyFill="1" applyBorder="1"/>
    <xf numFmtId="2" fontId="7" fillId="2" borderId="41" xfId="0" applyNumberFormat="1" applyFont="1" applyFill="1" applyBorder="1" applyAlignment="1">
      <alignment horizontal="right"/>
    </xf>
    <xf numFmtId="2" fontId="7" fillId="2" borderId="55" xfId="0" applyNumberFormat="1" applyFont="1" applyFill="1" applyBorder="1" applyAlignment="1">
      <alignment horizontal="right"/>
    </xf>
    <xf numFmtId="2" fontId="11" fillId="0" borderId="63" xfId="0" applyNumberFormat="1" applyFont="1" applyBorder="1"/>
    <xf numFmtId="2" fontId="11" fillId="0" borderId="64" xfId="0" applyNumberFormat="1" applyFont="1" applyBorder="1" applyAlignment="1">
      <alignment horizontal="right"/>
    </xf>
    <xf numFmtId="2" fontId="3" fillId="2" borderId="65" xfId="0" applyNumberFormat="1" applyFont="1" applyFill="1" applyBorder="1"/>
    <xf numFmtId="2" fontId="2" fillId="2" borderId="29" xfId="0" applyNumberFormat="1" applyFont="1" applyFill="1" applyBorder="1"/>
    <xf numFmtId="2" fontId="15" fillId="2" borderId="66" xfId="0" applyNumberFormat="1" applyFont="1" applyFill="1" applyBorder="1"/>
    <xf numFmtId="2" fontId="7" fillId="2" borderId="42" xfId="0" applyNumberFormat="1" applyFont="1" applyFill="1" applyBorder="1" applyAlignment="1">
      <alignment horizontal="right"/>
    </xf>
    <xf numFmtId="2" fontId="7" fillId="2" borderId="67" xfId="0" applyNumberFormat="1" applyFont="1" applyFill="1" applyBorder="1" applyAlignment="1">
      <alignment horizontal="right"/>
    </xf>
    <xf numFmtId="2" fontId="16" fillId="2" borderId="0" xfId="0" applyNumberFormat="1" applyFont="1" applyFill="1"/>
    <xf numFmtId="2" fontId="2" fillId="2" borderId="7" xfId="0" applyNumberFormat="1" applyFont="1" applyFill="1" applyBorder="1"/>
    <xf numFmtId="2" fontId="7" fillId="2" borderId="2" xfId="0" applyNumberFormat="1" applyFont="1" applyFill="1" applyBorder="1"/>
    <xf numFmtId="2" fontId="7" fillId="2" borderId="45" xfId="0" applyNumberFormat="1" applyFont="1" applyFill="1" applyBorder="1" applyAlignment="1">
      <alignment horizontal="right"/>
    </xf>
    <xf numFmtId="2" fontId="7" fillId="2" borderId="3" xfId="0" applyNumberFormat="1" applyFont="1" applyFill="1" applyBorder="1" applyAlignment="1">
      <alignment horizontal="right"/>
    </xf>
    <xf numFmtId="2" fontId="11" fillId="0" borderId="0" xfId="0" applyNumberFormat="1" applyFont="1"/>
    <xf numFmtId="2" fontId="7" fillId="2" borderId="68" xfId="0" applyNumberFormat="1" applyFont="1" applyFill="1" applyBorder="1"/>
    <xf numFmtId="2" fontId="7" fillId="2" borderId="39" xfId="0" applyNumberFormat="1" applyFont="1" applyFill="1" applyBorder="1"/>
    <xf numFmtId="2" fontId="7" fillId="2" borderId="6" xfId="0" applyNumberFormat="1" applyFont="1" applyFill="1" applyBorder="1"/>
    <xf numFmtId="2" fontId="7" fillId="2" borderId="28" xfId="0" applyNumberFormat="1" applyFont="1" applyFill="1" applyBorder="1"/>
    <xf numFmtId="2" fontId="7" fillId="2" borderId="8" xfId="0" applyNumberFormat="1" applyFont="1" applyFill="1" applyBorder="1"/>
    <xf numFmtId="49" fontId="12" fillId="0" borderId="33" xfId="0" applyNumberFormat="1" applyFont="1" applyBorder="1"/>
    <xf numFmtId="2" fontId="12" fillId="0" borderId="28" xfId="0" applyNumberFormat="1" applyFont="1" applyBorder="1" applyAlignment="1">
      <alignment horizontal="right"/>
    </xf>
    <xf numFmtId="2" fontId="7" fillId="2" borderId="28" xfId="0" applyNumberFormat="1" applyFont="1" applyFill="1" applyBorder="1" applyAlignment="1">
      <alignment horizontal="right"/>
    </xf>
    <xf numFmtId="2" fontId="7" fillId="2" borderId="8" xfId="0" applyNumberFormat="1" applyFont="1" applyFill="1" applyBorder="1" applyAlignment="1">
      <alignment horizontal="right"/>
    </xf>
    <xf numFmtId="2" fontId="7" fillId="2" borderId="19" xfId="0" applyNumberFormat="1" applyFont="1" applyFill="1" applyBorder="1" applyAlignment="1">
      <alignment horizontal="right"/>
    </xf>
    <xf numFmtId="49" fontId="12" fillId="0" borderId="56" xfId="0" applyNumberFormat="1" applyFont="1" applyBorder="1"/>
    <xf numFmtId="2" fontId="7" fillId="2" borderId="9" xfId="0" applyNumberFormat="1" applyFont="1" applyFill="1" applyBorder="1"/>
    <xf numFmtId="2" fontId="3" fillId="2" borderId="62" xfId="0" applyNumberFormat="1" applyFont="1" applyFill="1" applyBorder="1" applyAlignment="1">
      <alignment horizontal="right"/>
    </xf>
    <xf numFmtId="2" fontId="12" fillId="0" borderId="13" xfId="0" applyNumberFormat="1" applyFont="1" applyBorder="1" applyAlignment="1">
      <alignment horizontal="right"/>
    </xf>
    <xf numFmtId="2" fontId="3" fillId="2" borderId="0" xfId="0" applyNumberFormat="1" applyFont="1" applyFill="1"/>
    <xf numFmtId="49" fontId="12" fillId="0" borderId="54" xfId="0" applyNumberFormat="1" applyFont="1" applyBorder="1"/>
    <xf numFmtId="2" fontId="12" fillId="0" borderId="41" xfId="0" applyNumberFormat="1" applyFont="1" applyBorder="1"/>
    <xf numFmtId="2" fontId="12" fillId="0" borderId="55" xfId="0" applyNumberFormat="1" applyFont="1" applyBorder="1"/>
    <xf numFmtId="2" fontId="3" fillId="2" borderId="35" xfId="0" applyNumberFormat="1" applyFont="1" applyFill="1" applyBorder="1"/>
    <xf numFmtId="2" fontId="3" fillId="2" borderId="35" xfId="0" applyNumberFormat="1" applyFont="1" applyFill="1" applyBorder="1" applyAlignment="1">
      <alignment horizontal="right"/>
    </xf>
    <xf numFmtId="2" fontId="12" fillId="2" borderId="56" xfId="0" applyNumberFormat="1" applyFont="1" applyFill="1" applyBorder="1"/>
    <xf numFmtId="2" fontId="12" fillId="2" borderId="12" xfId="0" applyNumberFormat="1" applyFont="1" applyFill="1" applyBorder="1" applyAlignment="1">
      <alignment horizontal="right"/>
    </xf>
    <xf numFmtId="2" fontId="2" fillId="2" borderId="36" xfId="0" applyNumberFormat="1" applyFont="1" applyFill="1" applyBorder="1"/>
    <xf numFmtId="2" fontId="2" fillId="0" borderId="36" xfId="0" applyNumberFormat="1" applyFont="1" applyBorder="1"/>
    <xf numFmtId="2" fontId="7" fillId="0" borderId="13" xfId="0" applyNumberFormat="1" applyFont="1" applyBorder="1" applyAlignment="1">
      <alignment horizontal="right"/>
    </xf>
    <xf numFmtId="49" fontId="3" fillId="2" borderId="69" xfId="0" applyNumberFormat="1" applyFont="1" applyFill="1" applyBorder="1"/>
    <xf numFmtId="2" fontId="12" fillId="2" borderId="70" xfId="0" applyNumberFormat="1" applyFont="1" applyFill="1" applyBorder="1"/>
    <xf numFmtId="2" fontId="12" fillId="2" borderId="71" xfId="0" applyNumberFormat="1" applyFont="1" applyFill="1" applyBorder="1"/>
    <xf numFmtId="164" fontId="2" fillId="2" borderId="72" xfId="0" applyNumberFormat="1" applyFont="1" applyFill="1" applyBorder="1"/>
    <xf numFmtId="2" fontId="2" fillId="2" borderId="73" xfId="0" applyNumberFormat="1" applyFont="1" applyFill="1" applyBorder="1"/>
    <xf numFmtId="49" fontId="7" fillId="2" borderId="33" xfId="0" applyNumberFormat="1" applyFont="1" applyFill="1" applyBorder="1"/>
    <xf numFmtId="49" fontId="7" fillId="2" borderId="28" xfId="0" applyNumberFormat="1" applyFont="1" applyFill="1" applyBorder="1"/>
    <xf numFmtId="49" fontId="7" fillId="2" borderId="8" xfId="0" applyNumberFormat="1" applyFont="1" applyFill="1" applyBorder="1"/>
    <xf numFmtId="49" fontId="7" fillId="2" borderId="44" xfId="0" applyNumberFormat="1" applyFont="1" applyFill="1" applyBorder="1"/>
    <xf numFmtId="2" fontId="7" fillId="2" borderId="4" xfId="0" applyNumberFormat="1" applyFont="1" applyFill="1" applyBorder="1" applyAlignment="1">
      <alignment horizontal="right"/>
    </xf>
    <xf numFmtId="2" fontId="12" fillId="2" borderId="12" xfId="0" applyNumberFormat="1" applyFont="1" applyFill="1" applyBorder="1"/>
    <xf numFmtId="2" fontId="12" fillId="2" borderId="13" xfId="0" applyNumberFormat="1" applyFont="1" applyFill="1" applyBorder="1"/>
    <xf numFmtId="49" fontId="12" fillId="2" borderId="56" xfId="0" applyNumberFormat="1" applyFont="1" applyFill="1" applyBorder="1"/>
    <xf numFmtId="2" fontId="17" fillId="2" borderId="0" xfId="0" applyNumberFormat="1" applyFont="1" applyFill="1"/>
    <xf numFmtId="2" fontId="11" fillId="2" borderId="0" xfId="0" applyNumberFormat="1" applyFont="1" applyFill="1"/>
    <xf numFmtId="2" fontId="7" fillId="2" borderId="61" xfId="0" applyNumberFormat="1" applyFont="1" applyFill="1" applyBorder="1"/>
    <xf numFmtId="2" fontId="7" fillId="2" borderId="30" xfId="0" applyNumberFormat="1" applyFont="1" applyFill="1" applyBorder="1" applyAlignment="1">
      <alignment horizontal="right"/>
    </xf>
    <xf numFmtId="2" fontId="12" fillId="2" borderId="61" xfId="0" applyNumberFormat="1" applyFont="1" applyFill="1" applyBorder="1"/>
    <xf numFmtId="2" fontId="12" fillId="2" borderId="29" xfId="0" applyNumberFormat="1" applyFont="1" applyFill="1" applyBorder="1"/>
    <xf numFmtId="2" fontId="12" fillId="2" borderId="30" xfId="0" applyNumberFormat="1" applyFont="1" applyFill="1" applyBorder="1"/>
    <xf numFmtId="2" fontId="18" fillId="2" borderId="0" xfId="0" applyNumberFormat="1" applyFont="1" applyFill="1"/>
    <xf numFmtId="2" fontId="19" fillId="2" borderId="12" xfId="0" applyNumberFormat="1" applyFont="1" applyFill="1" applyBorder="1" applyAlignment="1">
      <alignment horizontal="right"/>
    </xf>
    <xf numFmtId="2" fontId="19" fillId="2" borderId="13" xfId="0" applyNumberFormat="1" applyFont="1" applyFill="1" applyBorder="1" applyAlignment="1">
      <alignment horizontal="right"/>
    </xf>
    <xf numFmtId="2" fontId="12" fillId="0" borderId="41" xfId="0" applyNumberFormat="1" applyFont="1" applyBorder="1" applyAlignment="1">
      <alignment horizontal="right"/>
    </xf>
    <xf numFmtId="2" fontId="12" fillId="0" borderId="55" xfId="0" applyNumberFormat="1" applyFont="1" applyBorder="1" applyAlignment="1">
      <alignment horizontal="right"/>
    </xf>
    <xf numFmtId="2" fontId="16" fillId="2" borderId="0" xfId="0" applyNumberFormat="1" applyFont="1" applyFill="1" applyAlignment="1">
      <alignment horizontal="left"/>
    </xf>
    <xf numFmtId="2" fontId="2" fillId="0" borderId="7" xfId="0" applyNumberFormat="1" applyFont="1" applyBorder="1"/>
    <xf numFmtId="2" fontId="12" fillId="0" borderId="33" xfId="0" applyNumberFormat="1" applyFont="1" applyBorder="1"/>
    <xf numFmtId="2" fontId="12" fillId="0" borderId="8" xfId="0" applyNumberFormat="1" applyFont="1" applyBorder="1" applyAlignment="1">
      <alignment horizontal="right"/>
    </xf>
    <xf numFmtId="2" fontId="12" fillId="0" borderId="56" xfId="0" applyNumberFormat="1" applyFont="1" applyBorder="1"/>
    <xf numFmtId="2" fontId="11" fillId="0" borderId="33" xfId="0" applyNumberFormat="1" applyFont="1" applyBorder="1"/>
    <xf numFmtId="2" fontId="11" fillId="0" borderId="8" xfId="0" applyNumberFormat="1" applyFont="1" applyBorder="1" applyAlignment="1">
      <alignment horizontal="right"/>
    </xf>
    <xf numFmtId="49" fontId="7" fillId="0" borderId="56" xfId="0" applyNumberFormat="1" applyFont="1" applyBorder="1"/>
    <xf numFmtId="2" fontId="7" fillId="2" borderId="24" xfId="0" applyNumberFormat="1" applyFont="1" applyFill="1" applyBorder="1"/>
    <xf numFmtId="2" fontId="3" fillId="2" borderId="29" xfId="0" applyNumberFormat="1" applyFont="1" applyFill="1" applyBorder="1"/>
    <xf numFmtId="2" fontId="2" fillId="0" borderId="19" xfId="0" applyNumberFormat="1" applyFont="1" applyBorder="1" applyAlignment="1">
      <alignment horizontal="right"/>
    </xf>
    <xf numFmtId="2" fontId="7" fillId="0" borderId="15" xfId="0" applyNumberFormat="1" applyFont="1" applyBorder="1" applyAlignment="1">
      <alignment horizontal="right"/>
    </xf>
    <xf numFmtId="2" fontId="19" fillId="2" borderId="28" xfId="0" applyNumberFormat="1" applyFont="1" applyFill="1" applyBorder="1" applyAlignment="1">
      <alignment horizontal="right"/>
    </xf>
    <xf numFmtId="2" fontId="19" fillId="2" borderId="8" xfId="0" applyNumberFormat="1" applyFont="1" applyFill="1" applyBorder="1" applyAlignment="1">
      <alignment horizontal="right"/>
    </xf>
    <xf numFmtId="49" fontId="3" fillId="2" borderId="0" xfId="0" applyNumberFormat="1" applyFont="1" applyFill="1"/>
    <xf numFmtId="2" fontId="20" fillId="2" borderId="0" xfId="0" applyNumberFormat="1" applyFont="1" applyFill="1"/>
    <xf numFmtId="49" fontId="7" fillId="0" borderId="33" xfId="0" applyNumberFormat="1" applyFont="1" applyBorder="1"/>
    <xf numFmtId="2" fontId="9" fillId="0" borderId="28" xfId="0" applyNumberFormat="1" applyFont="1" applyBorder="1" applyAlignment="1">
      <alignment horizontal="right"/>
    </xf>
    <xf numFmtId="2" fontId="7" fillId="0" borderId="29" xfId="0" applyNumberFormat="1" applyFont="1" applyBorder="1" applyAlignment="1">
      <alignment horizontal="right"/>
    </xf>
    <xf numFmtId="2" fontId="7" fillId="0" borderId="30" xfId="0" applyNumberFormat="1" applyFont="1" applyBorder="1" applyAlignment="1">
      <alignment horizontal="right"/>
    </xf>
    <xf numFmtId="2" fontId="2" fillId="0" borderId="65" xfId="0" applyNumberFormat="1" applyFont="1" applyBorder="1"/>
    <xf numFmtId="49" fontId="21" fillId="2" borderId="0" xfId="0" applyNumberFormat="1" applyFont="1" applyFill="1"/>
    <xf numFmtId="49" fontId="9" fillId="2" borderId="0" xfId="0" applyNumberFormat="1" applyFont="1" applyFill="1"/>
    <xf numFmtId="2" fontId="7" fillId="2" borderId="57" xfId="0" applyNumberFormat="1" applyFont="1" applyFill="1" applyBorder="1"/>
    <xf numFmtId="2" fontId="7" fillId="0" borderId="74" xfId="0" applyNumberFormat="1" applyFont="1" applyBorder="1" applyAlignment="1">
      <alignment horizontal="right"/>
    </xf>
    <xf numFmtId="2" fontId="12" fillId="2" borderId="41" xfId="0" applyNumberFormat="1" applyFont="1" applyFill="1" applyBorder="1" applyAlignment="1">
      <alignment horizontal="right"/>
    </xf>
    <xf numFmtId="2" fontId="12" fillId="2" borderId="55" xfId="0" applyNumberFormat="1" applyFont="1" applyFill="1" applyBorder="1" applyAlignment="1">
      <alignment horizontal="right"/>
    </xf>
    <xf numFmtId="49" fontId="7" fillId="2" borderId="45" xfId="0" applyNumberFormat="1" applyFont="1" applyFill="1" applyBorder="1"/>
    <xf numFmtId="49" fontId="7" fillId="2" borderId="46" xfId="0" applyNumberFormat="1" applyFont="1" applyFill="1" applyBorder="1"/>
    <xf numFmtId="49" fontId="3" fillId="2" borderId="33" xfId="0" applyNumberFormat="1" applyFont="1" applyFill="1" applyBorder="1"/>
    <xf numFmtId="2" fontId="12" fillId="0" borderId="28" xfId="0" applyNumberFormat="1" applyFont="1" applyBorder="1"/>
    <xf numFmtId="2" fontId="12" fillId="0" borderId="8" xfId="0" applyNumberFormat="1" applyFont="1" applyBorder="1"/>
    <xf numFmtId="2" fontId="7" fillId="0" borderId="24" xfId="0" applyNumberFormat="1" applyFont="1" applyBorder="1" applyAlignment="1">
      <alignment horizontal="right"/>
    </xf>
    <xf numFmtId="2" fontId="7" fillId="0" borderId="75" xfId="0" applyNumberFormat="1" applyFont="1" applyBorder="1" applyAlignment="1">
      <alignment horizontal="right"/>
    </xf>
    <xf numFmtId="2" fontId="7" fillId="2" borderId="74" xfId="0" applyNumberFormat="1" applyFont="1" applyFill="1" applyBorder="1" applyAlignment="1">
      <alignment horizontal="right"/>
    </xf>
    <xf numFmtId="2" fontId="12" fillId="0" borderId="61" xfId="0" applyNumberFormat="1" applyFont="1" applyBorder="1"/>
    <xf numFmtId="2" fontId="12" fillId="0" borderId="30" xfId="0" applyNumberFormat="1" applyFont="1" applyBorder="1" applyAlignment="1">
      <alignment horizontal="right"/>
    </xf>
    <xf numFmtId="2" fontId="7" fillId="0" borderId="57" xfId="0" applyNumberFormat="1" applyFont="1" applyBorder="1"/>
    <xf numFmtId="2" fontId="7" fillId="0" borderId="56" xfId="0" applyNumberFormat="1" applyFont="1" applyBorder="1"/>
    <xf numFmtId="2" fontId="22" fillId="2" borderId="0" xfId="0" applyNumberFormat="1" applyFont="1" applyFill="1" applyAlignment="1">
      <alignment horizontal="left"/>
    </xf>
    <xf numFmtId="0" fontId="1" fillId="0" borderId="26" xfId="0" applyFont="1" applyBorder="1"/>
    <xf numFmtId="2" fontId="1" fillId="0" borderId="26" xfId="0" applyNumberFormat="1" applyFont="1" applyBorder="1"/>
    <xf numFmtId="2" fontId="7" fillId="0" borderId="26" xfId="0" applyNumberFormat="1" applyFont="1" applyBorder="1" applyAlignment="1">
      <alignment horizontal="right"/>
    </xf>
    <xf numFmtId="2" fontId="7" fillId="0" borderId="61" xfId="0" applyNumberFormat="1" applyFont="1" applyBorder="1"/>
    <xf numFmtId="2" fontId="7" fillId="0" borderId="76" xfId="0" applyNumberFormat="1" applyFont="1" applyBorder="1"/>
    <xf numFmtId="2" fontId="7" fillId="0" borderId="28" xfId="0" applyNumberFormat="1" applyFont="1" applyBorder="1" applyAlignment="1">
      <alignment horizontal="right"/>
    </xf>
    <xf numFmtId="2" fontId="7" fillId="2" borderId="77" xfId="0" applyNumberFormat="1" applyFont="1" applyFill="1" applyBorder="1" applyAlignment="1">
      <alignment horizontal="right"/>
    </xf>
    <xf numFmtId="49" fontId="7" fillId="0" borderId="16" xfId="0" applyNumberFormat="1" applyFont="1" applyBorder="1"/>
    <xf numFmtId="2" fontId="23" fillId="2" borderId="56" xfId="0" applyNumberFormat="1" applyFont="1" applyFill="1" applyBorder="1"/>
    <xf numFmtId="2" fontId="23" fillId="2" borderId="12" xfId="0" applyNumberFormat="1" applyFont="1" applyFill="1" applyBorder="1" applyAlignment="1">
      <alignment horizontal="right"/>
    </xf>
    <xf numFmtId="2" fontId="24" fillId="2" borderId="12" xfId="0" applyNumberFormat="1" applyFont="1" applyFill="1" applyBorder="1" applyAlignment="1">
      <alignment horizontal="right"/>
    </xf>
    <xf numFmtId="2" fontId="24" fillId="2" borderId="13" xfId="0" applyNumberFormat="1" applyFont="1" applyFill="1" applyBorder="1" applyAlignment="1">
      <alignment horizontal="right"/>
    </xf>
    <xf numFmtId="2" fontId="16" fillId="2" borderId="29" xfId="0" applyNumberFormat="1" applyFont="1" applyFill="1" applyBorder="1"/>
    <xf numFmtId="2" fontId="7" fillId="0" borderId="25" xfId="0" applyNumberFormat="1" applyFont="1" applyBorder="1"/>
    <xf numFmtId="2" fontId="7" fillId="0" borderId="19" xfId="0" applyNumberFormat="1" applyFont="1" applyBorder="1" applyAlignment="1">
      <alignment horizontal="right"/>
    </xf>
    <xf numFmtId="2" fontId="7" fillId="2" borderId="78" xfId="0" applyNumberFormat="1" applyFont="1" applyFill="1" applyBorder="1" applyAlignment="1">
      <alignment horizontal="right"/>
    </xf>
    <xf numFmtId="2" fontId="12" fillId="2" borderId="13" xfId="0" applyNumberFormat="1" applyFont="1" applyFill="1" applyBorder="1" applyAlignment="1">
      <alignment horizontal="right"/>
    </xf>
    <xf numFmtId="2" fontId="16" fillId="0" borderId="29" xfId="0" applyNumberFormat="1" applyFont="1" applyBorder="1"/>
    <xf numFmtId="2" fontId="7" fillId="2" borderId="76" xfId="0" applyNumberFormat="1" applyFont="1" applyFill="1" applyBorder="1"/>
    <xf numFmtId="2" fontId="7" fillId="2" borderId="34" xfId="0" applyNumberFormat="1" applyFont="1" applyFill="1" applyBorder="1" applyAlignment="1">
      <alignment horizontal="right"/>
    </xf>
    <xf numFmtId="2" fontId="7" fillId="2" borderId="79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right"/>
    </xf>
    <xf numFmtId="2" fontId="12" fillId="2" borderId="29" xfId="0" applyNumberFormat="1" applyFont="1" applyFill="1" applyBorder="1" applyAlignment="1">
      <alignment horizontal="right"/>
    </xf>
    <xf numFmtId="2" fontId="12" fillId="2" borderId="30" xfId="0" applyNumberFormat="1" applyFont="1" applyFill="1" applyBorder="1" applyAlignment="1">
      <alignment horizontal="right"/>
    </xf>
    <xf numFmtId="2" fontId="7" fillId="0" borderId="41" xfId="0" applyNumberFormat="1" applyFont="1" applyBorder="1" applyAlignment="1">
      <alignment horizontal="right"/>
    </xf>
    <xf numFmtId="2" fontId="7" fillId="0" borderId="55" xfId="0" applyNumberFormat="1" applyFont="1" applyBorder="1" applyAlignment="1">
      <alignment horizontal="right"/>
    </xf>
    <xf numFmtId="49" fontId="7" fillId="0" borderId="54" xfId="0" applyNumberFormat="1" applyFont="1" applyBorder="1"/>
    <xf numFmtId="2" fontId="12" fillId="0" borderId="17" xfId="0" applyNumberFormat="1" applyFont="1" applyBorder="1" applyAlignment="1">
      <alignment horizontal="right"/>
    </xf>
    <xf numFmtId="2" fontId="12" fillId="0" borderId="19" xfId="0" applyNumberFormat="1" applyFont="1" applyBorder="1" applyAlignment="1">
      <alignment horizontal="right"/>
    </xf>
    <xf numFmtId="2" fontId="12" fillId="0" borderId="15" xfId="0" applyNumberFormat="1" applyFont="1" applyBorder="1" applyAlignment="1">
      <alignment horizontal="right"/>
    </xf>
    <xf numFmtId="2" fontId="7" fillId="0" borderId="8" xfId="0" applyNumberFormat="1" applyFont="1" applyBorder="1" applyAlignment="1">
      <alignment horizontal="right"/>
    </xf>
    <xf numFmtId="2" fontId="7" fillId="2" borderId="33" xfId="0" applyNumberFormat="1" applyFont="1" applyFill="1" applyBorder="1"/>
    <xf numFmtId="2" fontId="11" fillId="0" borderId="28" xfId="0" applyNumberFormat="1" applyFont="1" applyBorder="1" applyAlignment="1">
      <alignment horizontal="right"/>
    </xf>
    <xf numFmtId="2" fontId="25" fillId="0" borderId="56" xfId="0" applyNumberFormat="1" applyFont="1" applyBorder="1"/>
    <xf numFmtId="2" fontId="7" fillId="2" borderId="24" xfId="0" applyNumberFormat="1" applyFont="1" applyFill="1" applyBorder="1" applyAlignment="1">
      <alignment horizontal="right"/>
    </xf>
    <xf numFmtId="2" fontId="7" fillId="2" borderId="59" xfId="0" applyNumberFormat="1" applyFont="1" applyFill="1" applyBorder="1"/>
    <xf numFmtId="2" fontId="7" fillId="2" borderId="60" xfId="0" applyNumberFormat="1" applyFont="1" applyFill="1" applyBorder="1" applyAlignment="1">
      <alignment horizontal="right"/>
    </xf>
    <xf numFmtId="2" fontId="7" fillId="2" borderId="75" xfId="0" applyNumberFormat="1" applyFont="1" applyFill="1" applyBorder="1" applyAlignment="1">
      <alignment horizontal="right"/>
    </xf>
    <xf numFmtId="2" fontId="12" fillId="2" borderId="28" xfId="0" applyNumberFormat="1" applyFont="1" applyFill="1" applyBorder="1" applyAlignment="1">
      <alignment horizontal="right"/>
    </xf>
    <xf numFmtId="2" fontId="12" fillId="2" borderId="8" xfId="0" applyNumberFormat="1" applyFont="1" applyFill="1" applyBorder="1" applyAlignment="1">
      <alignment horizontal="right"/>
    </xf>
    <xf numFmtId="2" fontId="16" fillId="0" borderId="0" xfId="0" applyNumberFormat="1" applyFont="1"/>
    <xf numFmtId="49" fontId="12" fillId="0" borderId="0" xfId="0" applyNumberFormat="1" applyFont="1"/>
    <xf numFmtId="2" fontId="12" fillId="0" borderId="18" xfId="0" applyNumberFormat="1" applyFont="1" applyBorder="1" applyAlignment="1">
      <alignment horizontal="right"/>
    </xf>
    <xf numFmtId="49" fontId="3" fillId="2" borderId="37" xfId="0" applyNumberFormat="1" applyFont="1" applyFill="1" applyBorder="1"/>
    <xf numFmtId="49" fontId="2" fillId="2" borderId="37" xfId="0" applyNumberFormat="1" applyFont="1" applyFill="1" applyBorder="1"/>
    <xf numFmtId="2" fontId="7" fillId="2" borderId="80" xfId="0" applyNumberFormat="1" applyFont="1" applyFill="1" applyBorder="1"/>
    <xf numFmtId="2" fontId="7" fillId="2" borderId="58" xfId="0" applyNumberFormat="1" applyFont="1" applyFill="1" applyBorder="1" applyAlignment="1">
      <alignment horizontal="right"/>
    </xf>
    <xf numFmtId="2" fontId="7" fillId="0" borderId="54" xfId="0" applyNumberFormat="1" applyFont="1" applyBorder="1"/>
    <xf numFmtId="2" fontId="7" fillId="0" borderId="81" xfId="0" applyNumberFormat="1" applyFont="1" applyBorder="1"/>
    <xf numFmtId="2" fontId="7" fillId="0" borderId="82" xfId="0" applyNumberFormat="1" applyFont="1" applyBorder="1"/>
    <xf numFmtId="2" fontId="3" fillId="0" borderId="83" xfId="0" applyNumberFormat="1" applyFont="1" applyBorder="1"/>
    <xf numFmtId="2" fontId="3" fillId="0" borderId="84" xfId="0" applyNumberFormat="1" applyFont="1" applyBorder="1"/>
    <xf numFmtId="2" fontId="26" fillId="0" borderId="84" xfId="0" applyNumberFormat="1" applyFont="1" applyBorder="1"/>
    <xf numFmtId="2" fontId="16" fillId="0" borderId="84" xfId="0" applyNumberFormat="1" applyFont="1" applyBorder="1"/>
    <xf numFmtId="49" fontId="11" fillId="0" borderId="0" xfId="0" applyNumberFormat="1" applyFont="1"/>
    <xf numFmtId="2" fontId="3" fillId="0" borderId="1" xfId="0" applyNumberFormat="1" applyFont="1" applyBorder="1"/>
    <xf numFmtId="2" fontId="12" fillId="0" borderId="7" xfId="0" applyNumberFormat="1" applyFont="1" applyBorder="1"/>
    <xf numFmtId="2" fontId="12" fillId="2" borderId="0" xfId="0" applyNumberFormat="1" applyFont="1" applyFill="1" applyAlignment="1">
      <alignment horizontal="right"/>
    </xf>
    <xf numFmtId="2" fontId="11" fillId="2" borderId="7" xfId="0" applyNumberFormat="1" applyFont="1" applyFill="1" applyBorder="1"/>
    <xf numFmtId="2" fontId="11" fillId="0" borderId="85" xfId="0" applyNumberFormat="1" applyFont="1" applyBorder="1"/>
    <xf numFmtId="2" fontId="2" fillId="0" borderId="85" xfId="0" applyNumberFormat="1" applyFont="1" applyBorder="1"/>
    <xf numFmtId="2" fontId="12" fillId="2" borderId="17" xfId="0" applyNumberFormat="1" applyFont="1" applyFill="1" applyBorder="1"/>
    <xf numFmtId="2" fontId="12" fillId="2" borderId="17" xfId="0" applyNumberFormat="1" applyFont="1" applyFill="1" applyBorder="1" applyAlignment="1">
      <alignment horizontal="right"/>
    </xf>
    <xf numFmtId="2" fontId="2" fillId="0" borderId="86" xfId="0" applyNumberFormat="1" applyFont="1" applyBorder="1"/>
    <xf numFmtId="2" fontId="12" fillId="2" borderId="68" xfId="0" applyNumberFormat="1" applyFont="1" applyFill="1" applyBorder="1"/>
    <xf numFmtId="2" fontId="12" fillId="2" borderId="39" xfId="0" applyNumberFormat="1" applyFont="1" applyFill="1" applyBorder="1" applyAlignment="1">
      <alignment horizontal="right"/>
    </xf>
    <xf numFmtId="2" fontId="12" fillId="0" borderId="39" xfId="0" applyNumberFormat="1" applyFont="1" applyBorder="1" applyAlignment="1">
      <alignment horizontal="right"/>
    </xf>
    <xf numFmtId="2" fontId="12" fillId="0" borderId="6" xfId="0" applyNumberFormat="1" applyFont="1" applyBorder="1" applyAlignment="1">
      <alignment horizontal="right"/>
    </xf>
    <xf numFmtId="2" fontId="7" fillId="2" borderId="81" xfId="0" applyNumberFormat="1" applyFont="1" applyFill="1" applyBorder="1" applyAlignment="1">
      <alignment horizontal="right"/>
    </xf>
    <xf numFmtId="2" fontId="7" fillId="0" borderId="81" xfId="0" applyNumberFormat="1" applyFont="1" applyBorder="1" applyAlignment="1">
      <alignment horizontal="right"/>
    </xf>
    <xf numFmtId="2" fontId="7" fillId="0" borderId="82" xfId="0" applyNumberFormat="1" applyFont="1" applyBorder="1" applyAlignment="1">
      <alignment horizontal="right"/>
    </xf>
    <xf numFmtId="2" fontId="7" fillId="2" borderId="25" xfId="0" applyNumberFormat="1" applyFont="1" applyFill="1" applyBorder="1" applyAlignment="1">
      <alignment wrapText="1"/>
    </xf>
    <xf numFmtId="2" fontId="7" fillId="2" borderId="26" xfId="0" applyNumberFormat="1" applyFont="1" applyFill="1" applyBorder="1" applyAlignment="1">
      <alignment horizontal="right"/>
    </xf>
    <xf numFmtId="2" fontId="7" fillId="2" borderId="31" xfId="0" applyNumberFormat="1" applyFont="1" applyFill="1" applyBorder="1" applyAlignment="1">
      <alignment horizontal="right"/>
    </xf>
    <xf numFmtId="49" fontId="7" fillId="2" borderId="33" xfId="0" applyNumberFormat="1" applyFont="1" applyFill="1" applyBorder="1" applyAlignment="1">
      <alignment wrapText="1"/>
    </xf>
    <xf numFmtId="2" fontId="7" fillId="2" borderId="66" xfId="0" applyNumberFormat="1" applyFont="1" applyFill="1" applyBorder="1"/>
    <xf numFmtId="2" fontId="7" fillId="0" borderId="42" xfId="0" applyNumberFormat="1" applyFont="1" applyBorder="1" applyAlignment="1">
      <alignment horizontal="right"/>
    </xf>
    <xf numFmtId="2" fontId="2" fillId="0" borderId="17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2" fontId="12" fillId="0" borderId="16" xfId="0" applyNumberFormat="1" applyFont="1" applyBorder="1"/>
    <xf numFmtId="2" fontId="2" fillId="0" borderId="24" xfId="0" applyNumberFormat="1" applyFont="1" applyBorder="1" applyAlignment="1">
      <alignment horizontal="right"/>
    </xf>
    <xf numFmtId="2" fontId="12" fillId="0" borderId="45" xfId="0" applyNumberFormat="1" applyFont="1" applyBorder="1" applyAlignment="1">
      <alignment horizontal="right"/>
    </xf>
    <xf numFmtId="2" fontId="12" fillId="0" borderId="46" xfId="0" applyNumberFormat="1" applyFont="1" applyBorder="1" applyAlignment="1">
      <alignment horizontal="right"/>
    </xf>
    <xf numFmtId="2" fontId="7" fillId="2" borderId="11" xfId="0" applyNumberFormat="1" applyFont="1" applyFill="1" applyBorder="1"/>
    <xf numFmtId="2" fontId="12" fillId="0" borderId="25" xfId="0" applyNumberFormat="1" applyFont="1" applyBorder="1"/>
    <xf numFmtId="2" fontId="12" fillId="0" borderId="34" xfId="0" applyNumberFormat="1" applyFont="1" applyBorder="1" applyAlignment="1">
      <alignment horizontal="right"/>
    </xf>
    <xf numFmtId="2" fontId="7" fillId="0" borderId="31" xfId="0" applyNumberFormat="1" applyFont="1" applyBorder="1" applyAlignment="1">
      <alignment horizontal="right"/>
    </xf>
    <xf numFmtId="49" fontId="3" fillId="2" borderId="44" xfId="0" applyNumberFormat="1" applyFont="1" applyFill="1" applyBorder="1"/>
    <xf numFmtId="2" fontId="3" fillId="2" borderId="46" xfId="0" applyNumberFormat="1" applyFont="1" applyFill="1" applyBorder="1" applyAlignment="1">
      <alignment horizontal="right"/>
    </xf>
    <xf numFmtId="2" fontId="7" fillId="2" borderId="12" xfId="0" applyNumberFormat="1" applyFont="1" applyFill="1" applyBorder="1"/>
    <xf numFmtId="49" fontId="23" fillId="2" borderId="0" xfId="0" applyNumberFormat="1" applyFont="1" applyFill="1"/>
    <xf numFmtId="2" fontId="23" fillId="2" borderId="0" xfId="0" applyNumberFormat="1" applyFont="1" applyFill="1" applyAlignment="1">
      <alignment horizontal="right"/>
    </xf>
    <xf numFmtId="2" fontId="24" fillId="0" borderId="0" xfId="0" applyNumberFormat="1" applyFont="1" applyAlignment="1">
      <alignment horizontal="right"/>
    </xf>
    <xf numFmtId="2" fontId="7" fillId="0" borderId="33" xfId="0" applyNumberFormat="1" applyFont="1" applyBorder="1"/>
    <xf numFmtId="2" fontId="7" fillId="6" borderId="12" xfId="0" applyNumberFormat="1" applyFont="1" applyFill="1" applyBorder="1" applyAlignment="1">
      <alignment horizontal="right"/>
    </xf>
    <xf numFmtId="49" fontId="12" fillId="0" borderId="44" xfId="0" applyNumberFormat="1" applyFont="1" applyBorder="1"/>
    <xf numFmtId="2" fontId="1" fillId="0" borderId="0" xfId="0" applyNumberFormat="1" applyFont="1"/>
    <xf numFmtId="2" fontId="12" fillId="2" borderId="0" xfId="0" applyNumberFormat="1" applyFont="1" applyFill="1"/>
    <xf numFmtId="49" fontId="11" fillId="0" borderId="33" xfId="0" applyNumberFormat="1" applyFont="1" applyBorder="1"/>
    <xf numFmtId="2" fontId="27" fillId="2" borderId="0" xfId="0" applyNumberFormat="1" applyFont="1" applyFill="1" applyAlignment="1">
      <alignment horizontal="right"/>
    </xf>
    <xf numFmtId="2" fontId="3" fillId="0" borderId="10" xfId="0" applyNumberFormat="1" applyFont="1" applyBorder="1"/>
    <xf numFmtId="2" fontId="3" fillId="0" borderId="13" xfId="0" applyNumberFormat="1" applyFont="1" applyBorder="1"/>
    <xf numFmtId="2" fontId="7" fillId="2" borderId="13" xfId="0" applyNumberFormat="1" applyFont="1" applyFill="1" applyBorder="1"/>
    <xf numFmtId="2" fontId="7" fillId="0" borderId="87" xfId="0" applyNumberFormat="1" applyFont="1" applyBorder="1"/>
    <xf numFmtId="2" fontId="7" fillId="2" borderId="87" xfId="0" applyNumberFormat="1" applyFont="1" applyFill="1" applyBorder="1"/>
    <xf numFmtId="2" fontId="7" fillId="6" borderId="62" xfId="0" applyNumberFormat="1" applyFont="1" applyFill="1" applyBorder="1" applyAlignment="1">
      <alignment horizontal="right"/>
    </xf>
    <xf numFmtId="2" fontId="28" fillId="0" borderId="0" xfId="0" applyNumberFormat="1" applyFont="1"/>
    <xf numFmtId="2" fontId="29" fillId="0" borderId="0" xfId="0" applyNumberFormat="1" applyFont="1"/>
    <xf numFmtId="0" fontId="30" fillId="0" borderId="0" xfId="0" applyFont="1"/>
    <xf numFmtId="0" fontId="31" fillId="0" borderId="0" xfId="0" applyFont="1"/>
    <xf numFmtId="2" fontId="27" fillId="6" borderId="12" xfId="0" applyNumberFormat="1" applyFont="1" applyFill="1" applyBorder="1" applyAlignment="1">
      <alignment horizontal="right"/>
    </xf>
    <xf numFmtId="2" fontId="7" fillId="6" borderId="33" xfId="0" applyNumberFormat="1" applyFont="1" applyFill="1" applyBorder="1" applyAlignment="1">
      <alignment horizontal="right"/>
    </xf>
    <xf numFmtId="1" fontId="16" fillId="0" borderId="0" xfId="0" applyNumberFormat="1" applyFont="1" applyAlignment="1">
      <alignment horizontal="right"/>
    </xf>
    <xf numFmtId="0" fontId="32" fillId="0" borderId="0" xfId="0" applyFont="1"/>
    <xf numFmtId="2" fontId="28" fillId="2" borderId="50" xfId="0" applyNumberFormat="1" applyFont="1" applyFill="1" applyBorder="1"/>
    <xf numFmtId="2" fontId="5" fillId="2" borderId="0" xfId="0" applyNumberFormat="1" applyFont="1" applyFill="1"/>
    <xf numFmtId="2" fontId="16" fillId="0" borderId="7" xfId="0" applyNumberFormat="1" applyFont="1" applyBorder="1"/>
    <xf numFmtId="2" fontId="7" fillId="2" borderId="29" xfId="0" applyNumberFormat="1" applyFont="1" applyFill="1" applyBorder="1"/>
    <xf numFmtId="2" fontId="7" fillId="2" borderId="30" xfId="0" applyNumberFormat="1" applyFont="1" applyFill="1" applyBorder="1"/>
    <xf numFmtId="2" fontId="12" fillId="0" borderId="79" xfId="0" applyNumberFormat="1" applyFont="1" applyBorder="1" applyAlignment="1">
      <alignment horizontal="right"/>
    </xf>
    <xf numFmtId="2" fontId="12" fillId="0" borderId="5" xfId="0" applyNumberFormat="1" applyFont="1" applyBorder="1" applyAlignment="1">
      <alignment horizontal="right"/>
    </xf>
    <xf numFmtId="2" fontId="7" fillId="0" borderId="67" xfId="0" applyNumberFormat="1" applyFont="1" applyBorder="1" applyAlignment="1">
      <alignment horizontal="right"/>
    </xf>
    <xf numFmtId="2" fontId="12" fillId="0" borderId="88" xfId="0" applyNumberFormat="1" applyFont="1" applyBorder="1"/>
    <xf numFmtId="2" fontId="12" fillId="0" borderId="89" xfId="0" applyNumberFormat="1" applyFont="1" applyBorder="1" applyAlignment="1">
      <alignment horizontal="right"/>
    </xf>
    <xf numFmtId="2" fontId="7" fillId="0" borderId="89" xfId="0" applyNumberFormat="1" applyFont="1" applyBorder="1" applyAlignment="1">
      <alignment horizontal="right"/>
    </xf>
    <xf numFmtId="2" fontId="7" fillId="0" borderId="90" xfId="0" applyNumberFormat="1" applyFont="1" applyBorder="1" applyAlignment="1">
      <alignment horizontal="right"/>
    </xf>
    <xf numFmtId="2" fontId="12" fillId="0" borderId="12" xfId="0" applyNumberFormat="1" applyFont="1" applyBorder="1"/>
    <xf numFmtId="2" fontId="12" fillId="0" borderId="13" xfId="0" applyNumberFormat="1" applyFont="1" applyBorder="1"/>
    <xf numFmtId="2" fontId="16" fillId="2" borderId="7" xfId="0" applyNumberFormat="1" applyFont="1" applyFill="1" applyBorder="1"/>
    <xf numFmtId="2" fontId="7" fillId="2" borderId="15" xfId="0" applyNumberFormat="1" applyFont="1" applyFill="1" applyBorder="1" applyAlignment="1">
      <alignment horizontal="right"/>
    </xf>
    <xf numFmtId="2" fontId="12" fillId="0" borderId="24" xfId="0" applyNumberFormat="1" applyFont="1" applyBorder="1"/>
    <xf numFmtId="2" fontId="12" fillId="2" borderId="89" xfId="0" applyNumberFormat="1" applyFont="1" applyFill="1" applyBorder="1" applyAlignment="1">
      <alignment horizontal="right"/>
    </xf>
    <xf numFmtId="2" fontId="12" fillId="2" borderId="90" xfId="0" applyNumberFormat="1" applyFont="1" applyFill="1" applyBorder="1" applyAlignment="1">
      <alignment horizontal="right"/>
    </xf>
    <xf numFmtId="2" fontId="7" fillId="2" borderId="81" xfId="0" applyNumberFormat="1" applyFont="1" applyFill="1" applyBorder="1"/>
    <xf numFmtId="2" fontId="7" fillId="2" borderId="82" xfId="0" applyNumberFormat="1" applyFont="1" applyFill="1" applyBorder="1"/>
    <xf numFmtId="2" fontId="7" fillId="2" borderId="25" xfId="0" applyNumberFormat="1" applyFont="1" applyFill="1" applyBorder="1"/>
    <xf numFmtId="49" fontId="7" fillId="2" borderId="16" xfId="0" applyNumberFormat="1" applyFont="1" applyFill="1" applyBorder="1"/>
    <xf numFmtId="2" fontId="7" fillId="0" borderId="24" xfId="0" applyNumberFormat="1" applyFont="1" applyBorder="1"/>
    <xf numFmtId="2" fontId="3" fillId="2" borderId="28" xfId="0" applyNumberFormat="1" applyFont="1" applyFill="1" applyBorder="1" applyAlignment="1">
      <alignment horizontal="right"/>
    </xf>
    <xf numFmtId="2" fontId="7" fillId="0" borderId="17" xfId="0" applyNumberFormat="1" applyFont="1" applyBorder="1"/>
    <xf numFmtId="0" fontId="2" fillId="0" borderId="0" xfId="0" applyFont="1"/>
    <xf numFmtId="2" fontId="7" fillId="2" borderId="40" xfId="0" applyNumberFormat="1" applyFont="1" applyFill="1" applyBorder="1"/>
    <xf numFmtId="49" fontId="2" fillId="2" borderId="0" xfId="0" applyNumberFormat="1" applyFont="1" applyFill="1"/>
    <xf numFmtId="2" fontId="7" fillId="2" borderId="26" xfId="0" applyNumberFormat="1" applyFont="1" applyFill="1" applyBorder="1"/>
    <xf numFmtId="2" fontId="7" fillId="2" borderId="31" xfId="0" applyNumberFormat="1" applyFont="1" applyFill="1" applyBorder="1"/>
    <xf numFmtId="2" fontId="3" fillId="2" borderId="4" xfId="0" applyNumberFormat="1" applyFont="1" applyFill="1" applyBorder="1" applyAlignment="1">
      <alignment horizontal="right"/>
    </xf>
    <xf numFmtId="2" fontId="7" fillId="6" borderId="8" xfId="0" applyNumberFormat="1" applyFont="1" applyFill="1" applyBorder="1" applyAlignment="1">
      <alignment horizontal="right"/>
    </xf>
    <xf numFmtId="0" fontId="1" fillId="2" borderId="0" xfId="0" applyFont="1" applyFill="1"/>
    <xf numFmtId="2" fontId="7" fillId="0" borderId="66" xfId="0" applyNumberFormat="1" applyFont="1" applyBorder="1"/>
    <xf numFmtId="2" fontId="7" fillId="0" borderId="22" xfId="0" applyNumberFormat="1" applyFont="1" applyBorder="1" applyAlignment="1">
      <alignment horizontal="right"/>
    </xf>
    <xf numFmtId="2" fontId="7" fillId="2" borderId="22" xfId="0" applyNumberFormat="1" applyFont="1" applyFill="1" applyBorder="1" applyAlignment="1">
      <alignment horizontal="right"/>
    </xf>
    <xf numFmtId="2" fontId="7" fillId="2" borderId="23" xfId="0" applyNumberFormat="1" applyFont="1" applyFill="1" applyBorder="1" applyAlignment="1">
      <alignment horizontal="right"/>
    </xf>
    <xf numFmtId="0" fontId="2" fillId="0" borderId="17" xfId="0" applyFont="1" applyBorder="1"/>
    <xf numFmtId="0" fontId="33" fillId="0" borderId="0" xfId="0" applyFont="1"/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2" fillId="0" borderId="17" xfId="0" applyNumberFormat="1" applyFont="1" applyBorder="1"/>
    <xf numFmtId="0" fontId="34" fillId="0" borderId="0" xfId="0" applyFont="1"/>
    <xf numFmtId="0" fontId="2" fillId="0" borderId="30" xfId="0" applyFont="1" applyBorder="1"/>
    <xf numFmtId="2" fontId="7" fillId="0" borderId="59" xfId="0" applyNumberFormat="1" applyFont="1" applyBorder="1"/>
    <xf numFmtId="0" fontId="16" fillId="0" borderId="49" xfId="0" applyFont="1" applyBorder="1"/>
    <xf numFmtId="0" fontId="2" fillId="0" borderId="49" xfId="0" applyFont="1" applyBorder="1"/>
    <xf numFmtId="0" fontId="29" fillId="0" borderId="0" xfId="0" applyFont="1"/>
    <xf numFmtId="0" fontId="2" fillId="2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2" fontId="1" fillId="0" borderId="17" xfId="0" applyNumberFormat="1" applyFont="1" applyBorder="1"/>
    <xf numFmtId="0" fontId="2" fillId="0" borderId="17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2" fontId="7" fillId="6" borderId="24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7" fillId="0" borderId="0" xfId="0" applyFont="1"/>
    <xf numFmtId="0" fontId="30" fillId="0" borderId="0" xfId="0" applyFont="1" applyAlignment="1">
      <alignment horizontal="left"/>
    </xf>
    <xf numFmtId="2" fontId="2" fillId="0" borderId="54" xfId="0" applyNumberFormat="1" applyFont="1" applyBorder="1"/>
    <xf numFmtId="2" fontId="2" fillId="0" borderId="81" xfId="0" applyNumberFormat="1" applyFont="1" applyBorder="1"/>
    <xf numFmtId="0" fontId="2" fillId="2" borderId="81" xfId="0" applyFont="1" applyFill="1" applyBorder="1"/>
    <xf numFmtId="0" fontId="16" fillId="2" borderId="81" xfId="0" applyFont="1" applyFill="1" applyBorder="1" applyAlignment="1">
      <alignment horizontal="center"/>
    </xf>
    <xf numFmtId="0" fontId="2" fillId="2" borderId="82" xfId="0" applyFont="1" applyFill="1" applyBorder="1"/>
    <xf numFmtId="0" fontId="32" fillId="7" borderId="16" xfId="0" applyFont="1" applyFill="1" applyBorder="1"/>
    <xf numFmtId="0" fontId="32" fillId="7" borderId="17" xfId="0" applyFont="1" applyFill="1" applyBorder="1"/>
    <xf numFmtId="0" fontId="2" fillId="3" borderId="17" xfId="0" applyFont="1" applyFill="1" applyBorder="1"/>
    <xf numFmtId="0" fontId="2" fillId="8" borderId="17" xfId="0" applyFont="1" applyFill="1" applyBorder="1"/>
    <xf numFmtId="0" fontId="2" fillId="9" borderId="17" xfId="0" applyFont="1" applyFill="1" applyBorder="1"/>
    <xf numFmtId="0" fontId="2" fillId="9" borderId="17" xfId="0" applyFont="1" applyFill="1" applyBorder="1" applyAlignment="1">
      <alignment horizontal="right"/>
    </xf>
    <xf numFmtId="0" fontId="2" fillId="8" borderId="18" xfId="0" applyFont="1" applyFill="1" applyBorder="1"/>
    <xf numFmtId="0" fontId="1" fillId="0" borderId="17" xfId="0" applyFont="1" applyBorder="1"/>
    <xf numFmtId="0" fontId="2" fillId="0" borderId="16" xfId="0" applyFont="1" applyBorder="1" applyAlignment="1">
      <alignment horizontal="center"/>
    </xf>
    <xf numFmtId="2" fontId="16" fillId="0" borderId="17" xfId="0" applyNumberFormat="1" applyFont="1" applyBorder="1"/>
    <xf numFmtId="2" fontId="12" fillId="0" borderId="17" xfId="0" applyNumberFormat="1" applyFont="1" applyBorder="1"/>
    <xf numFmtId="0" fontId="16" fillId="0" borderId="17" xfId="0" applyFont="1" applyBorder="1" applyAlignment="1">
      <alignment horizontal="right"/>
    </xf>
    <xf numFmtId="0" fontId="12" fillId="0" borderId="17" xfId="0" applyFont="1" applyBorder="1" applyAlignment="1">
      <alignment horizontal="center"/>
    </xf>
    <xf numFmtId="1" fontId="16" fillId="0" borderId="17" xfId="0" applyNumberFormat="1" applyFont="1" applyBorder="1" applyAlignment="1">
      <alignment horizontal="center"/>
    </xf>
    <xf numFmtId="1" fontId="16" fillId="0" borderId="18" xfId="0" applyNumberFormat="1" applyFont="1" applyBorder="1" applyAlignment="1">
      <alignment horizontal="center"/>
    </xf>
    <xf numFmtId="0" fontId="35" fillId="0" borderId="0" xfId="0" applyFont="1"/>
    <xf numFmtId="0" fontId="36" fillId="0" borderId="0" xfId="0" applyFont="1"/>
    <xf numFmtId="0" fontId="1" fillId="0" borderId="20" xfId="0" applyFont="1" applyBorder="1"/>
    <xf numFmtId="0" fontId="12" fillId="0" borderId="17" xfId="0" applyFont="1" applyBorder="1" applyAlignment="1">
      <alignment horizontal="right"/>
    </xf>
    <xf numFmtId="0" fontId="8" fillId="0" borderId="0" xfId="0" applyFont="1"/>
    <xf numFmtId="0" fontId="37" fillId="0" borderId="16" xfId="0" applyFont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2" fontId="12" fillId="0" borderId="26" xfId="0" applyNumberFormat="1" applyFont="1" applyBorder="1"/>
    <xf numFmtId="0" fontId="12" fillId="0" borderId="26" xfId="0" applyFont="1" applyBorder="1" applyAlignment="1">
      <alignment horizontal="right"/>
    </xf>
    <xf numFmtId="0" fontId="12" fillId="0" borderId="26" xfId="0" applyFont="1" applyBorder="1" applyAlignment="1">
      <alignment horizontal="center"/>
    </xf>
    <xf numFmtId="1" fontId="16" fillId="0" borderId="26" xfId="0" applyNumberFormat="1" applyFont="1" applyBorder="1" applyAlignment="1">
      <alignment horizontal="center"/>
    </xf>
    <xf numFmtId="1" fontId="16" fillId="0" borderId="3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2" fillId="2" borderId="0" xfId="0" applyFont="1" applyFill="1"/>
    <xf numFmtId="0" fontId="38" fillId="2" borderId="0" xfId="0" applyFont="1" applyFill="1" applyAlignment="1">
      <alignment horizontal="center"/>
    </xf>
    <xf numFmtId="49" fontId="7" fillId="2" borderId="0" xfId="0" applyNumberFormat="1" applyFont="1" applyFill="1"/>
    <xf numFmtId="2" fontId="8" fillId="2" borderId="0" xfId="0" applyNumberFormat="1" applyFont="1" applyFill="1"/>
    <xf numFmtId="2" fontId="14" fillId="2" borderId="0" xfId="0" applyNumberFormat="1" applyFont="1" applyFill="1"/>
    <xf numFmtId="2" fontId="8" fillId="0" borderId="0" xfId="0" applyNumberFormat="1" applyFont="1" applyAlignment="1">
      <alignment horizontal="right"/>
    </xf>
    <xf numFmtId="2" fontId="8" fillId="2" borderId="0" xfId="0" applyNumberFormat="1" applyFont="1" applyFill="1" applyAlignment="1">
      <alignment horizontal="right"/>
    </xf>
    <xf numFmtId="2" fontId="8" fillId="0" borderId="0" xfId="0" applyNumberFormat="1" applyFont="1"/>
    <xf numFmtId="2" fontId="14" fillId="2" borderId="0" xfId="0" applyNumberFormat="1" applyFont="1" applyFill="1" applyAlignment="1">
      <alignment horizontal="right"/>
    </xf>
    <xf numFmtId="49" fontId="8" fillId="2" borderId="0" xfId="0" applyNumberFormat="1" applyFont="1" applyFill="1"/>
    <xf numFmtId="2" fontId="7" fillId="2" borderId="45" xfId="0" applyNumberFormat="1" applyFont="1" applyFill="1" applyBorder="1"/>
    <xf numFmtId="2" fontId="7" fillId="2" borderId="46" xfId="0" applyNumberFormat="1" applyFont="1" applyFill="1" applyBorder="1"/>
    <xf numFmtId="2" fontId="12" fillId="0" borderId="4" xfId="0" applyNumberFormat="1" applyFont="1" applyBorder="1"/>
    <xf numFmtId="2" fontId="2" fillId="0" borderId="4" xfId="0" applyNumberFormat="1" applyFont="1" applyBorder="1"/>
    <xf numFmtId="2" fontId="2" fillId="0" borderId="3" xfId="0" applyNumberFormat="1" applyFont="1" applyBorder="1"/>
    <xf numFmtId="49" fontId="12" fillId="0" borderId="91" xfId="0" applyNumberFormat="1" applyFont="1" applyBorder="1"/>
    <xf numFmtId="2" fontId="7" fillId="0" borderId="39" xfId="0" applyNumberFormat="1" applyFont="1" applyBorder="1" applyAlignment="1">
      <alignment horizontal="right"/>
    </xf>
    <xf numFmtId="49" fontId="12" fillId="2" borderId="16" xfId="0" applyNumberFormat="1" applyFont="1" applyFill="1" applyBorder="1"/>
    <xf numFmtId="2" fontId="12" fillId="2" borderId="18" xfId="0" applyNumberFormat="1" applyFont="1" applyFill="1" applyBorder="1" applyAlignment="1">
      <alignment horizontal="right"/>
    </xf>
    <xf numFmtId="2" fontId="3" fillId="2" borderId="45" xfId="0" applyNumberFormat="1" applyFont="1" applyFill="1" applyBorder="1" applyAlignment="1">
      <alignment horizontal="right"/>
    </xf>
    <xf numFmtId="2" fontId="12" fillId="2" borderId="24" xfId="0" applyNumberFormat="1" applyFont="1" applyFill="1" applyBorder="1"/>
    <xf numFmtId="2" fontId="2" fillId="2" borderId="70" xfId="0" applyNumberFormat="1" applyFont="1" applyFill="1" applyBorder="1"/>
    <xf numFmtId="2" fontId="2" fillId="2" borderId="71" xfId="0" applyNumberFormat="1" applyFont="1" applyFill="1" applyBorder="1"/>
    <xf numFmtId="2" fontId="7" fillId="2" borderId="92" xfId="0" applyNumberFormat="1" applyFont="1" applyFill="1" applyBorder="1"/>
    <xf numFmtId="2" fontId="7" fillId="2" borderId="19" xfId="0" applyNumberFormat="1" applyFont="1" applyFill="1" applyBorder="1"/>
    <xf numFmtId="49" fontId="7" fillId="2" borderId="4" xfId="0" applyNumberFormat="1" applyFont="1" applyFill="1" applyBorder="1"/>
    <xf numFmtId="49" fontId="7" fillId="2" borderId="3" xfId="0" applyNumberFormat="1" applyFont="1" applyFill="1" applyBorder="1"/>
    <xf numFmtId="2" fontId="7" fillId="2" borderId="75" xfId="0" applyNumberFormat="1" applyFont="1" applyFill="1" applyBorder="1"/>
    <xf numFmtId="2" fontId="7" fillId="2" borderId="21" xfId="0" applyNumberFormat="1" applyFont="1" applyFill="1" applyBorder="1"/>
    <xf numFmtId="2" fontId="7" fillId="2" borderId="43" xfId="0" applyNumberFormat="1" applyFont="1" applyFill="1" applyBorder="1"/>
    <xf numFmtId="2" fontId="7" fillId="2" borderId="93" xfId="0" applyNumberFormat="1" applyFont="1" applyFill="1" applyBorder="1"/>
    <xf numFmtId="2" fontId="12" fillId="2" borderId="43" xfId="0" applyNumberFormat="1" applyFont="1" applyFill="1" applyBorder="1"/>
    <xf numFmtId="2" fontId="7" fillId="2" borderId="91" xfId="0" applyNumberFormat="1" applyFont="1" applyFill="1" applyBorder="1"/>
    <xf numFmtId="2" fontId="7" fillId="2" borderId="94" xfId="0" applyNumberFormat="1" applyFont="1" applyFill="1" applyBorder="1"/>
    <xf numFmtId="2" fontId="12" fillId="2" borderId="54" xfId="0" applyNumberFormat="1" applyFont="1" applyFill="1" applyBorder="1"/>
    <xf numFmtId="2" fontId="12" fillId="2" borderId="81" xfId="0" applyNumberFormat="1" applyFont="1" applyFill="1" applyBorder="1"/>
    <xf numFmtId="2" fontId="12" fillId="2" borderId="55" xfId="0" applyNumberFormat="1" applyFont="1" applyFill="1" applyBorder="1"/>
    <xf numFmtId="2" fontId="12" fillId="2" borderId="33" xfId="0" applyNumberFormat="1" applyFont="1" applyFill="1" applyBorder="1"/>
    <xf numFmtId="2" fontId="12" fillId="2" borderId="27" xfId="0" applyNumberFormat="1" applyFont="1" applyFill="1" applyBorder="1"/>
    <xf numFmtId="2" fontId="12" fillId="2" borderId="8" xfId="0" applyNumberFormat="1" applyFont="1" applyFill="1" applyBorder="1"/>
    <xf numFmtId="2" fontId="7" fillId="2" borderId="43" xfId="0" applyNumberFormat="1" applyFont="1" applyFill="1" applyBorder="1" applyAlignment="1">
      <alignment horizontal="right"/>
    </xf>
    <xf numFmtId="2" fontId="14" fillId="0" borderId="0" xfId="0" applyNumberFormat="1" applyFont="1"/>
    <xf numFmtId="49" fontId="39" fillId="2" borderId="0" xfId="0" applyNumberFormat="1" applyFont="1" applyFill="1"/>
    <xf numFmtId="49" fontId="16" fillId="2" borderId="0" xfId="0" applyNumberFormat="1" applyFont="1" applyFill="1"/>
    <xf numFmtId="49" fontId="12" fillId="2" borderId="0" xfId="0" applyNumberFormat="1" applyFont="1" applyFill="1"/>
    <xf numFmtId="2" fontId="10" fillId="0" borderId="7" xfId="0" applyNumberFormat="1" applyFont="1" applyBorder="1"/>
    <xf numFmtId="49" fontId="7" fillId="2" borderId="81" xfId="0" applyNumberFormat="1" applyFont="1" applyFill="1" applyBorder="1"/>
    <xf numFmtId="49" fontId="7" fillId="2" borderId="82" xfId="0" applyNumberFormat="1" applyFont="1" applyFill="1" applyBorder="1"/>
    <xf numFmtId="2" fontId="19" fillId="2" borderId="17" xfId="0" applyNumberFormat="1" applyFont="1" applyFill="1" applyBorder="1" applyAlignment="1">
      <alignment horizontal="right"/>
    </xf>
    <xf numFmtId="2" fontId="19" fillId="2" borderId="18" xfId="0" applyNumberFormat="1" applyFont="1" applyFill="1" applyBorder="1" applyAlignment="1">
      <alignment horizontal="right"/>
    </xf>
    <xf numFmtId="49" fontId="7" fillId="0" borderId="66" xfId="0" applyNumberFormat="1" applyFont="1" applyBorder="1"/>
    <xf numFmtId="2" fontId="12" fillId="0" borderId="42" xfId="0" applyNumberFormat="1" applyFont="1" applyBorder="1" applyAlignment="1">
      <alignment horizontal="right"/>
    </xf>
    <xf numFmtId="2" fontId="7" fillId="2" borderId="82" xfId="0" applyNumberFormat="1" applyFont="1" applyFill="1" applyBorder="1" applyAlignment="1">
      <alignment horizontal="right"/>
    </xf>
    <xf numFmtId="2" fontId="7" fillId="2" borderId="27" xfId="0" applyNumberFormat="1" applyFont="1" applyFill="1" applyBorder="1"/>
    <xf numFmtId="2" fontId="7" fillId="2" borderId="62" xfId="0" applyNumberFormat="1" applyFont="1" applyFill="1" applyBorder="1"/>
    <xf numFmtId="2" fontId="3" fillId="0" borderId="95" xfId="0" applyNumberFormat="1" applyFont="1" applyBorder="1"/>
    <xf numFmtId="2" fontId="3" fillId="0" borderId="96" xfId="0" applyNumberFormat="1" applyFont="1" applyBorder="1"/>
    <xf numFmtId="2" fontId="26" fillId="0" borderId="96" xfId="0" applyNumberFormat="1" applyFont="1" applyBorder="1"/>
    <xf numFmtId="2" fontId="16" fillId="0" borderId="96" xfId="0" applyNumberFormat="1" applyFont="1" applyBorder="1"/>
    <xf numFmtId="2" fontId="7" fillId="0" borderId="17" xfId="0" applyNumberFormat="1" applyFont="1" applyBorder="1" applyAlignment="1">
      <alignment horizontal="left"/>
    </xf>
    <xf numFmtId="2" fontId="12" fillId="0" borderId="68" xfId="0" applyNumberFormat="1" applyFont="1" applyBorder="1"/>
    <xf numFmtId="2" fontId="12" fillId="0" borderId="29" xfId="0" applyNumberFormat="1" applyFont="1" applyBorder="1"/>
    <xf numFmtId="2" fontId="12" fillId="0" borderId="30" xfId="0" applyNumberFormat="1" applyFont="1" applyBorder="1"/>
    <xf numFmtId="2" fontId="7" fillId="2" borderId="42" xfId="0" applyNumberFormat="1" applyFont="1" applyFill="1" applyBorder="1"/>
    <xf numFmtId="2" fontId="7" fillId="2" borderId="67" xfId="0" applyNumberFormat="1" applyFont="1" applyFill="1" applyBorder="1"/>
    <xf numFmtId="2" fontId="3" fillId="2" borderId="11" xfId="0" applyNumberFormat="1" applyFont="1" applyFill="1" applyBorder="1"/>
    <xf numFmtId="2" fontId="12" fillId="2" borderId="11" xfId="0" applyNumberFormat="1" applyFont="1" applyFill="1" applyBorder="1"/>
    <xf numFmtId="2" fontId="10" fillId="2" borderId="27" xfId="0" applyNumberFormat="1" applyFont="1" applyFill="1" applyBorder="1"/>
    <xf numFmtId="2" fontId="12" fillId="2" borderId="28" xfId="0" applyNumberFormat="1" applyFont="1" applyFill="1" applyBorder="1"/>
    <xf numFmtId="2" fontId="12" fillId="2" borderId="42" xfId="0" applyNumberFormat="1" applyFont="1" applyFill="1" applyBorder="1"/>
    <xf numFmtId="2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2" fontId="16" fillId="0" borderId="0" xfId="0" applyNumberFormat="1" applyFont="1" applyAlignment="1">
      <alignment wrapText="1"/>
    </xf>
    <xf numFmtId="0" fontId="16" fillId="0" borderId="0" xfId="0" applyFont="1"/>
    <xf numFmtId="2" fontId="40" fillId="2" borderId="0" xfId="0" applyNumberFormat="1" applyFont="1" applyFill="1"/>
    <xf numFmtId="2" fontId="7" fillId="0" borderId="40" xfId="0" applyNumberFormat="1" applyFont="1" applyBorder="1"/>
    <xf numFmtId="2" fontId="7" fillId="0" borderId="55" xfId="0" applyNumberFormat="1" applyFont="1" applyBorder="1"/>
    <xf numFmtId="0" fontId="16" fillId="0" borderId="0" xfId="0" applyFont="1" applyAlignment="1">
      <alignment wrapText="1"/>
    </xf>
    <xf numFmtId="2" fontId="2" fillId="0" borderId="50" xfId="0" applyNumberFormat="1" applyFont="1" applyBorder="1"/>
    <xf numFmtId="0" fontId="41" fillId="0" borderId="0" xfId="0" applyFont="1"/>
    <xf numFmtId="0" fontId="40" fillId="2" borderId="0" xfId="0" applyFont="1" applyFill="1"/>
    <xf numFmtId="2" fontId="2" fillId="0" borderId="97" xfId="0" applyNumberFormat="1" applyFont="1" applyBorder="1"/>
    <xf numFmtId="2" fontId="7" fillId="6" borderId="28" xfId="0" applyNumberFormat="1" applyFont="1" applyFill="1" applyBorder="1" applyAlignment="1">
      <alignment horizontal="right"/>
    </xf>
    <xf numFmtId="1" fontId="16" fillId="2" borderId="0" xfId="0" applyNumberFormat="1" applyFont="1" applyFill="1" applyAlignment="1">
      <alignment horizontal="left"/>
    </xf>
    <xf numFmtId="0" fontId="16" fillId="0" borderId="98" xfId="0" applyFont="1" applyBorder="1"/>
    <xf numFmtId="2" fontId="2" fillId="0" borderId="99" xfId="0" applyNumberFormat="1" applyFont="1" applyBorder="1"/>
    <xf numFmtId="2" fontId="16" fillId="0" borderId="98" xfId="0" applyNumberFormat="1" applyFont="1" applyBorder="1"/>
    <xf numFmtId="0" fontId="30" fillId="0" borderId="100" xfId="0" applyFont="1" applyBorder="1"/>
    <xf numFmtId="0" fontId="16" fillId="0" borderId="101" xfId="0" applyFont="1" applyBorder="1"/>
    <xf numFmtId="0" fontId="2" fillId="0" borderId="100" xfId="0" applyFont="1" applyBorder="1"/>
    <xf numFmtId="0" fontId="2" fillId="0" borderId="102" xfId="0" applyFont="1" applyBorder="1"/>
    <xf numFmtId="0" fontId="2" fillId="0" borderId="2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35" fillId="2" borderId="0" xfId="0" applyFont="1" applyFill="1"/>
    <xf numFmtId="0" fontId="9" fillId="0" borderId="0" xfId="0" applyFont="1"/>
    <xf numFmtId="0" fontId="1" fillId="7" borderId="38" xfId="0" applyFont="1" applyFill="1" applyBorder="1" applyAlignment="1">
      <alignment horizontal="left"/>
    </xf>
    <xf numFmtId="0" fontId="1" fillId="7" borderId="5" xfId="0" applyFont="1" applyFill="1" applyBorder="1" applyAlignment="1">
      <alignment horizontal="left"/>
    </xf>
    <xf numFmtId="0" fontId="2" fillId="3" borderId="81" xfId="0" applyFont="1" applyFill="1" applyBorder="1"/>
    <xf numFmtId="0" fontId="2" fillId="8" borderId="81" xfId="0" applyFont="1" applyFill="1" applyBorder="1"/>
    <xf numFmtId="0" fontId="2" fillId="9" borderId="103" xfId="0" applyFont="1" applyFill="1" applyBorder="1" applyAlignment="1">
      <alignment horizontal="center"/>
    </xf>
    <xf numFmtId="0" fontId="2" fillId="9" borderId="40" xfId="0" applyFont="1" applyFill="1" applyBorder="1" applyAlignment="1">
      <alignment horizontal="center"/>
    </xf>
    <xf numFmtId="0" fontId="2" fillId="9" borderId="55" xfId="0" applyFont="1" applyFill="1" applyBorder="1" applyAlignment="1">
      <alignment horizontal="center"/>
    </xf>
    <xf numFmtId="0" fontId="2" fillId="0" borderId="92" xfId="0" applyFont="1" applyBorder="1" applyAlignment="1">
      <alignment horizontal="left"/>
    </xf>
    <xf numFmtId="0" fontId="16" fillId="0" borderId="17" xfId="0" applyFont="1" applyBorder="1"/>
    <xf numFmtId="0" fontId="16" fillId="0" borderId="20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1" fontId="16" fillId="0" borderId="20" xfId="0" applyNumberFormat="1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2" fillId="0" borderId="92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17" xfId="0" applyFont="1" applyBorder="1"/>
    <xf numFmtId="0" fontId="12" fillId="0" borderId="2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" fontId="2" fillId="0" borderId="20" xfId="0" applyNumberFormat="1" applyFont="1" applyBorder="1"/>
    <xf numFmtId="0" fontId="43" fillId="0" borderId="92" xfId="0" applyFont="1" applyBorder="1" applyAlignment="1">
      <alignment horizontal="left"/>
    </xf>
    <xf numFmtId="0" fontId="44" fillId="0" borderId="19" xfId="0" applyFont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2" fontId="2" fillId="0" borderId="26" xfId="0" applyNumberFormat="1" applyFont="1" applyBorder="1"/>
    <xf numFmtId="0" fontId="12" fillId="0" borderId="104" xfId="0" applyFont="1" applyBorder="1" applyAlignment="1">
      <alignment horizontal="center"/>
    </xf>
    <xf numFmtId="0" fontId="12" fillId="0" borderId="105" xfId="0" applyFont="1" applyBorder="1" applyAlignment="1">
      <alignment horizontal="center"/>
    </xf>
    <xf numFmtId="0" fontId="16" fillId="0" borderId="104" xfId="0" applyFont="1" applyBorder="1" applyAlignment="1">
      <alignment horizontal="center"/>
    </xf>
    <xf numFmtId="0" fontId="16" fillId="0" borderId="79" xfId="0" applyFont="1" applyBorder="1" applyAlignment="1">
      <alignment horizontal="center"/>
    </xf>
    <xf numFmtId="0" fontId="1" fillId="0" borderId="19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7" xfId="0" applyFont="1" applyBorder="1"/>
    <xf numFmtId="0" fontId="0" fillId="0" borderId="0" xfId="0"/>
    <xf numFmtId="0" fontId="1" fillId="0" borderId="1" xfId="0" applyFont="1" applyBorder="1"/>
    <xf numFmtId="0" fontId="1" fillId="0" borderId="40" xfId="0" applyFont="1" applyBorder="1"/>
    <xf numFmtId="2" fontId="7" fillId="0" borderId="11" xfId="0" applyNumberFormat="1" applyFont="1" applyBorder="1"/>
    <xf numFmtId="2" fontId="3" fillId="0" borderId="0" xfId="0" applyNumberFormat="1" applyFont="1"/>
    <xf numFmtId="2" fontId="3" fillId="0" borderId="50" xfId="0" applyNumberFormat="1" applyFont="1" applyBorder="1"/>
    <xf numFmtId="2" fontId="3" fillId="2" borderId="65" xfId="0" applyNumberFormat="1" applyFont="1" applyFill="1" applyBorder="1"/>
    <xf numFmtId="2" fontId="11" fillId="2" borderId="0" xfId="0" applyNumberFormat="1" applyFont="1" applyFill="1"/>
    <xf numFmtId="2" fontId="3" fillId="2" borderId="0" xfId="0" applyNumberFormat="1" applyFont="1" applyFill="1"/>
    <xf numFmtId="2" fontId="7" fillId="2" borderId="11" xfId="0" applyNumberFormat="1" applyFont="1" applyFill="1" applyBorder="1"/>
    <xf numFmtId="2" fontId="7" fillId="0" borderId="87" xfId="0" applyNumberFormat="1" applyFont="1" applyBorder="1"/>
    <xf numFmtId="0" fontId="1" fillId="0" borderId="55" xfId="0" applyFont="1" applyBorder="1"/>
    <xf numFmtId="2" fontId="7" fillId="2" borderId="87" xfId="0" applyNumberFormat="1" applyFont="1" applyFill="1" applyBorder="1"/>
    <xf numFmtId="0" fontId="2" fillId="2" borderId="20" xfId="0" applyFont="1" applyFill="1" applyBorder="1" applyAlignment="1">
      <alignment horizontal="center"/>
    </xf>
    <xf numFmtId="2" fontId="7" fillId="2" borderId="7" xfId="0" applyNumberFormat="1" applyFont="1" applyFill="1" applyBorder="1"/>
    <xf numFmtId="0" fontId="2" fillId="0" borderId="20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6" fillId="0" borderId="0" xfId="0" applyFont="1" applyAlignment="1">
      <alignment wrapText="1"/>
    </xf>
    <xf numFmtId="0" fontId="1" fillId="0" borderId="20" xfId="0" applyFont="1" applyBorder="1"/>
    <xf numFmtId="0" fontId="2" fillId="0" borderId="0" xfId="0" applyFont="1"/>
    <xf numFmtId="0" fontId="29" fillId="0" borderId="0" xfId="0" applyFont="1" applyAlignment="1">
      <alignment wrapText="1"/>
    </xf>
    <xf numFmtId="0" fontId="7" fillId="0" borderId="0" xfId="0" applyFont="1"/>
    <xf numFmtId="2" fontId="2" fillId="0" borderId="0" xfId="0" applyNumberFormat="1" applyFont="1"/>
    <xf numFmtId="0" fontId="4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.s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t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I183"/>
  <sheetViews>
    <sheetView tabSelected="1" workbookViewId="0"/>
  </sheetViews>
  <sheetFormatPr defaultColWidth="12.5703125" defaultRowHeight="15.75" customHeight="1"/>
  <cols>
    <col min="4" max="4" width="13.28515625" customWidth="1"/>
    <col min="8" max="8" width="16.28515625" customWidth="1"/>
    <col min="15" max="15" width="13.85546875" customWidth="1"/>
    <col min="22" max="22" width="13.28515625" customWidth="1"/>
    <col min="33" max="33" width="13.28515625" customWidth="1"/>
  </cols>
  <sheetData>
    <row r="1" spans="1:35">
      <c r="A1" s="5" t="s">
        <v>6</v>
      </c>
      <c r="B1" s="6" t="s">
        <v>7</v>
      </c>
      <c r="C1" s="7"/>
      <c r="D1" s="7"/>
      <c r="E1" s="8"/>
      <c r="F1" s="9" t="s">
        <v>8</v>
      </c>
      <c r="G1" s="7"/>
      <c r="H1" s="10"/>
      <c r="I1" s="9" t="s">
        <v>9</v>
      </c>
      <c r="J1" s="7"/>
      <c r="K1" s="7"/>
      <c r="L1" s="7"/>
      <c r="M1" s="7"/>
      <c r="N1" s="7"/>
      <c r="O1" s="11"/>
      <c r="P1" s="7"/>
      <c r="Q1" s="7"/>
      <c r="R1" s="7"/>
      <c r="S1" s="7"/>
      <c r="T1" s="7"/>
      <c r="U1" s="7"/>
      <c r="V1" s="11"/>
      <c r="W1" s="7"/>
      <c r="X1" s="7"/>
      <c r="Y1" s="7"/>
      <c r="Z1" s="7"/>
      <c r="AA1" s="7"/>
      <c r="AB1" s="7"/>
      <c r="AC1" s="11"/>
      <c r="AD1" s="7" t="s">
        <v>10</v>
      </c>
      <c r="AE1" s="7"/>
      <c r="AF1" s="7"/>
      <c r="AG1" s="7"/>
      <c r="AH1" s="7"/>
      <c r="AI1" s="7"/>
    </row>
    <row r="2" spans="1:35">
      <c r="A2" s="12" t="s">
        <v>0</v>
      </c>
      <c r="B2" s="13" t="s">
        <v>7</v>
      </c>
      <c r="C2" s="13"/>
      <c r="D2" s="13"/>
      <c r="E2" s="7"/>
      <c r="F2" s="7"/>
      <c r="G2" s="7"/>
      <c r="H2" s="12" t="s">
        <v>1</v>
      </c>
      <c r="I2" s="13" t="s">
        <v>7</v>
      </c>
      <c r="J2" s="13"/>
      <c r="K2" s="13"/>
      <c r="L2" s="13"/>
      <c r="M2" s="7"/>
      <c r="N2" s="7"/>
      <c r="O2" s="14" t="s">
        <v>2</v>
      </c>
      <c r="P2" s="15" t="s">
        <v>7</v>
      </c>
      <c r="Q2" s="15"/>
      <c r="R2" s="15"/>
      <c r="S2" s="15"/>
      <c r="T2" s="7"/>
      <c r="U2" s="7"/>
      <c r="V2" s="14" t="s">
        <v>3</v>
      </c>
      <c r="W2" s="15" t="s">
        <v>7</v>
      </c>
      <c r="X2" s="15"/>
      <c r="Y2" s="15"/>
      <c r="Z2" s="15"/>
      <c r="AA2" s="7"/>
      <c r="AB2" s="7"/>
      <c r="AC2" s="12" t="s">
        <v>4</v>
      </c>
      <c r="AD2" s="13" t="s">
        <v>7</v>
      </c>
      <c r="AE2" s="13"/>
      <c r="AF2" s="13"/>
      <c r="AG2" s="13"/>
      <c r="AH2" s="7"/>
      <c r="AI2" s="7"/>
    </row>
    <row r="3" spans="1:35">
      <c r="A3" s="16" t="s">
        <v>11</v>
      </c>
      <c r="B3" s="17"/>
      <c r="C3" s="18"/>
      <c r="D3" s="19">
        <f>B13+B32+B44+B52+B56</f>
        <v>1.98</v>
      </c>
      <c r="E3" s="7"/>
      <c r="F3" s="7"/>
      <c r="G3" s="20"/>
      <c r="H3" s="14" t="s">
        <v>11</v>
      </c>
      <c r="I3" s="14"/>
      <c r="J3" s="14"/>
      <c r="K3" s="21"/>
      <c r="L3" s="19">
        <f>I13+I28+I40+I48</f>
        <v>1.33</v>
      </c>
      <c r="M3" s="7"/>
      <c r="N3" s="20"/>
      <c r="O3" s="528" t="s">
        <v>11</v>
      </c>
      <c r="P3" s="522"/>
      <c r="Q3" s="522"/>
      <c r="R3" s="523"/>
      <c r="S3" s="19">
        <f>P11+P28+P39+P44+P53+P61</f>
        <v>1.8699999999999999</v>
      </c>
      <c r="T3" s="7"/>
      <c r="U3" s="20"/>
      <c r="V3" s="528" t="s">
        <v>11</v>
      </c>
      <c r="W3" s="522"/>
      <c r="X3" s="522"/>
      <c r="Y3" s="523"/>
      <c r="Z3" s="22">
        <f>W23+W34+W38+W48+W52+W42</f>
        <v>1.7500000000000002</v>
      </c>
      <c r="AA3" s="7"/>
      <c r="AB3" s="20"/>
      <c r="AC3" s="528" t="s">
        <v>11</v>
      </c>
      <c r="AD3" s="522"/>
      <c r="AE3" s="522"/>
      <c r="AF3" s="523"/>
      <c r="AG3" s="19">
        <f>AD23+AD35+AD39+AD51+AD45</f>
        <v>1.4900000000000002</v>
      </c>
      <c r="AH3" s="7"/>
      <c r="AI3" s="7"/>
    </row>
    <row r="4" spans="1:35">
      <c r="A4" s="16" t="s">
        <v>12</v>
      </c>
      <c r="B4" s="17"/>
      <c r="C4" s="18"/>
      <c r="D4" s="23">
        <f>B12+B17+B64+B68</f>
        <v>17</v>
      </c>
      <c r="E4" s="7"/>
      <c r="F4" s="7"/>
      <c r="G4" s="20"/>
      <c r="H4" s="14" t="s">
        <v>12</v>
      </c>
      <c r="I4" s="14"/>
      <c r="J4" s="14"/>
      <c r="K4" s="21"/>
      <c r="L4" s="19">
        <f>I60+I61</f>
        <v>8.6</v>
      </c>
      <c r="M4" s="7"/>
      <c r="N4" s="20"/>
      <c r="O4" s="528" t="s">
        <v>12</v>
      </c>
      <c r="P4" s="522"/>
      <c r="Q4" s="522"/>
      <c r="R4" s="523"/>
      <c r="S4" s="24">
        <v>0</v>
      </c>
      <c r="T4" s="7"/>
      <c r="U4" s="20"/>
      <c r="V4" s="528" t="s">
        <v>12</v>
      </c>
      <c r="W4" s="522"/>
      <c r="X4" s="522"/>
      <c r="Y4" s="523"/>
      <c r="Z4" s="19">
        <f>0</f>
        <v>0</v>
      </c>
      <c r="AA4" s="7"/>
      <c r="AB4" s="20"/>
      <c r="AC4" s="528" t="s">
        <v>12</v>
      </c>
      <c r="AD4" s="522"/>
      <c r="AE4" s="522"/>
      <c r="AF4" s="523"/>
      <c r="AG4" s="19">
        <f>AD63+AD64</f>
        <v>10.1</v>
      </c>
      <c r="AH4" s="7"/>
      <c r="AI4" s="7"/>
    </row>
    <row r="5" spans="1:35" ht="15.75" customHeight="1">
      <c r="A5" s="7"/>
      <c r="B5" s="7"/>
      <c r="C5" s="7"/>
      <c r="D5" s="7"/>
      <c r="E5" s="7"/>
      <c r="F5" s="7"/>
      <c r="G5" s="7"/>
      <c r="H5" s="25"/>
      <c r="I5" s="25"/>
      <c r="J5" s="25"/>
      <c r="K5" s="25"/>
      <c r="L5" s="25"/>
      <c r="M5" s="25"/>
      <c r="N5" s="25"/>
      <c r="O5" s="26"/>
      <c r="P5" s="25"/>
      <c r="Q5" s="25"/>
      <c r="R5" s="25"/>
      <c r="S5" s="25"/>
      <c r="T5" s="25"/>
      <c r="U5" s="25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>
      <c r="A6" s="529" t="s">
        <v>13</v>
      </c>
      <c r="B6" s="525"/>
      <c r="C6" s="525"/>
      <c r="D6" s="525"/>
      <c r="E6" s="525"/>
      <c r="F6" s="525"/>
      <c r="G6" s="7"/>
      <c r="H6" s="27" t="s">
        <v>14</v>
      </c>
      <c r="I6" s="27"/>
      <c r="J6" s="27"/>
      <c r="K6" s="27"/>
      <c r="L6" s="27"/>
      <c r="M6" s="27"/>
      <c r="N6" s="25"/>
      <c r="O6" s="28" t="s">
        <v>15</v>
      </c>
      <c r="P6" s="29"/>
      <c r="Q6" s="29"/>
      <c r="R6" s="29"/>
      <c r="S6" s="29"/>
      <c r="T6" s="7"/>
      <c r="U6" s="25"/>
      <c r="V6" s="530" t="s">
        <v>16</v>
      </c>
      <c r="W6" s="525"/>
      <c r="X6" s="525"/>
      <c r="Y6" s="525"/>
      <c r="Z6" s="526"/>
      <c r="AA6" s="31"/>
      <c r="AB6" s="7"/>
      <c r="AC6" s="529" t="s">
        <v>17</v>
      </c>
      <c r="AD6" s="525"/>
      <c r="AE6" s="525"/>
      <c r="AF6" s="525"/>
      <c r="AG6" s="525"/>
      <c r="AH6" s="7"/>
      <c r="AI6" s="7"/>
    </row>
    <row r="7" spans="1:35" ht="15.75" customHeight="1">
      <c r="A7" s="26"/>
      <c r="B7" s="25"/>
      <c r="C7" s="25"/>
      <c r="D7" s="25"/>
      <c r="E7" s="25"/>
      <c r="F7" s="25"/>
      <c r="G7" s="7"/>
      <c r="H7" s="26"/>
      <c r="I7" s="27"/>
      <c r="J7" s="27"/>
      <c r="K7" s="27"/>
      <c r="L7" s="27"/>
      <c r="M7" s="27"/>
      <c r="N7" s="25"/>
      <c r="O7" s="32"/>
      <c r="P7" s="31"/>
      <c r="Q7" s="7"/>
      <c r="R7" s="7"/>
      <c r="S7" s="7"/>
      <c r="T7" s="7"/>
      <c r="U7" s="25"/>
      <c r="V7" s="32" t="s">
        <v>18</v>
      </c>
      <c r="W7" s="33"/>
      <c r="X7" s="33"/>
      <c r="Y7" s="33"/>
      <c r="Z7" s="33"/>
      <c r="AA7" s="33"/>
      <c r="AB7" s="25"/>
      <c r="AC7" s="34" t="s">
        <v>19</v>
      </c>
      <c r="AD7" s="35"/>
      <c r="AE7" s="25"/>
      <c r="AF7" s="25"/>
      <c r="AG7" s="25"/>
      <c r="AH7" s="25"/>
      <c r="AI7" s="25"/>
    </row>
    <row r="8" spans="1:35">
      <c r="A8" s="36" t="s">
        <v>20</v>
      </c>
      <c r="B8" s="37" t="s">
        <v>21</v>
      </c>
      <c r="C8" s="37" t="s">
        <v>22</v>
      </c>
      <c r="D8" s="37" t="s">
        <v>23</v>
      </c>
      <c r="E8" s="37" t="s">
        <v>24</v>
      </c>
      <c r="F8" s="38" t="s">
        <v>5</v>
      </c>
      <c r="G8" s="7"/>
      <c r="H8" s="39" t="s">
        <v>20</v>
      </c>
      <c r="I8" s="40" t="s">
        <v>25</v>
      </c>
      <c r="J8" s="40" t="s">
        <v>22</v>
      </c>
      <c r="K8" s="40" t="s">
        <v>23</v>
      </c>
      <c r="L8" s="40" t="s">
        <v>24</v>
      </c>
      <c r="M8" s="41" t="s">
        <v>5</v>
      </c>
      <c r="N8" s="25"/>
      <c r="O8" s="42" t="s">
        <v>20</v>
      </c>
      <c r="P8" s="43" t="s">
        <v>25</v>
      </c>
      <c r="Q8" s="44" t="s">
        <v>26</v>
      </c>
      <c r="R8" s="44" t="s">
        <v>27</v>
      </c>
      <c r="S8" s="44" t="s">
        <v>28</v>
      </c>
      <c r="T8" s="45" t="s">
        <v>5</v>
      </c>
      <c r="U8" s="25"/>
      <c r="V8" s="36" t="s">
        <v>20</v>
      </c>
      <c r="W8" s="37" t="s">
        <v>25</v>
      </c>
      <c r="X8" s="37" t="s">
        <v>22</v>
      </c>
      <c r="Y8" s="37" t="s">
        <v>23</v>
      </c>
      <c r="Z8" s="37" t="s">
        <v>24</v>
      </c>
      <c r="AA8" s="38" t="s">
        <v>5</v>
      </c>
      <c r="AB8" s="25"/>
      <c r="AC8" s="46" t="s">
        <v>20</v>
      </c>
      <c r="AD8" s="47" t="s">
        <v>29</v>
      </c>
      <c r="AE8" s="47" t="s">
        <v>22</v>
      </c>
      <c r="AF8" s="47" t="s">
        <v>23</v>
      </c>
      <c r="AG8" s="47" t="s">
        <v>24</v>
      </c>
      <c r="AH8" s="48" t="s">
        <v>5</v>
      </c>
      <c r="AI8" s="49"/>
    </row>
    <row r="9" spans="1:35">
      <c r="A9" s="50" t="s">
        <v>30</v>
      </c>
      <c r="B9" s="22">
        <v>86</v>
      </c>
      <c r="C9" s="22">
        <v>2.4900000000000002</v>
      </c>
      <c r="D9" s="19">
        <v>2.15</v>
      </c>
      <c r="E9" s="19">
        <v>4.13</v>
      </c>
      <c r="F9" s="19">
        <v>45.58</v>
      </c>
      <c r="G9" s="25"/>
      <c r="H9" s="39" t="s">
        <v>31</v>
      </c>
      <c r="I9" s="51">
        <v>60</v>
      </c>
      <c r="J9" s="51">
        <v>7.8</v>
      </c>
      <c r="K9" s="51">
        <v>6.6</v>
      </c>
      <c r="L9" s="51">
        <v>0.66</v>
      </c>
      <c r="M9" s="52">
        <v>93</v>
      </c>
      <c r="N9" s="25"/>
      <c r="O9" s="53" t="s">
        <v>32</v>
      </c>
      <c r="P9" s="54">
        <v>67.2</v>
      </c>
      <c r="Q9" s="55">
        <v>12.095999999999998</v>
      </c>
      <c r="R9" s="55">
        <v>3.36</v>
      </c>
      <c r="S9" s="55">
        <v>1.3440000000000001</v>
      </c>
      <c r="T9" s="56">
        <v>83.327999999999989</v>
      </c>
      <c r="U9" s="25"/>
      <c r="V9" s="46" t="s">
        <v>33</v>
      </c>
      <c r="W9" s="55">
        <v>50</v>
      </c>
      <c r="X9" s="55">
        <v>4</v>
      </c>
      <c r="Y9" s="55">
        <v>10.5</v>
      </c>
      <c r="Z9" s="55">
        <v>23</v>
      </c>
      <c r="AA9" s="55">
        <v>203</v>
      </c>
      <c r="AB9" s="25"/>
      <c r="AC9" s="57" t="s">
        <v>34</v>
      </c>
      <c r="AD9" s="22">
        <v>35</v>
      </c>
      <c r="AE9" s="22">
        <v>2.59</v>
      </c>
      <c r="AF9" s="22">
        <v>0.77</v>
      </c>
      <c r="AG9" s="22">
        <v>26.25</v>
      </c>
      <c r="AH9" s="58">
        <v>122.47</v>
      </c>
      <c r="AI9" s="59"/>
    </row>
    <row r="10" spans="1:35">
      <c r="A10" s="50" t="s">
        <v>35</v>
      </c>
      <c r="B10" s="22">
        <v>86</v>
      </c>
      <c r="C10" s="22">
        <v>0.09</v>
      </c>
      <c r="D10" s="22">
        <v>0.98</v>
      </c>
      <c r="E10" s="22">
        <v>0.09</v>
      </c>
      <c r="F10" s="22">
        <v>9.7899999999999991</v>
      </c>
      <c r="G10" s="25"/>
      <c r="H10" s="60" t="s">
        <v>36</v>
      </c>
      <c r="I10" s="55">
        <v>5</v>
      </c>
      <c r="J10" s="55">
        <v>0.12</v>
      </c>
      <c r="K10" s="55">
        <v>1.25</v>
      </c>
      <c r="L10" s="55">
        <v>0.16</v>
      </c>
      <c r="M10" s="61">
        <v>12.35</v>
      </c>
      <c r="N10" s="25"/>
      <c r="O10" s="53" t="s">
        <v>37</v>
      </c>
      <c r="P10" s="54">
        <v>12.8</v>
      </c>
      <c r="Q10" s="55">
        <v>0.30399999999999999</v>
      </c>
      <c r="R10" s="55">
        <v>3.2</v>
      </c>
      <c r="S10" s="55">
        <v>0.40799999999999997</v>
      </c>
      <c r="T10" s="56">
        <v>31.616000000000003</v>
      </c>
      <c r="U10" s="25"/>
      <c r="V10" s="57" t="s">
        <v>38</v>
      </c>
      <c r="W10" s="55">
        <v>100</v>
      </c>
      <c r="X10" s="55">
        <v>2.9</v>
      </c>
      <c r="Y10" s="55">
        <v>1.8</v>
      </c>
      <c r="Z10" s="55">
        <v>8.6999999999999993</v>
      </c>
      <c r="AA10" s="55">
        <v>62</v>
      </c>
      <c r="AB10" s="25"/>
      <c r="AC10" s="57" t="s">
        <v>39</v>
      </c>
      <c r="AD10" s="51">
        <v>50</v>
      </c>
      <c r="AE10" s="51">
        <v>0.20833333333333331</v>
      </c>
      <c r="AF10" s="51">
        <v>8.3333333333333343E-2</v>
      </c>
      <c r="AG10" s="51">
        <v>8.1666666666666679</v>
      </c>
      <c r="AH10" s="52">
        <v>17.5</v>
      </c>
      <c r="AI10" s="59"/>
    </row>
    <row r="11" spans="1:35">
      <c r="A11" s="50" t="s">
        <v>40</v>
      </c>
      <c r="B11" s="22">
        <v>36</v>
      </c>
      <c r="C11" s="22">
        <v>2.77</v>
      </c>
      <c r="D11" s="22">
        <v>0.25</v>
      </c>
      <c r="E11" s="22">
        <v>28.55</v>
      </c>
      <c r="F11" s="22">
        <v>129.24</v>
      </c>
      <c r="G11" s="25"/>
      <c r="H11" s="39" t="s">
        <v>41</v>
      </c>
      <c r="I11" s="51">
        <v>5</v>
      </c>
      <c r="J11" s="55">
        <v>0.03</v>
      </c>
      <c r="K11" s="55">
        <v>0.5</v>
      </c>
      <c r="L11" s="55">
        <v>0.15</v>
      </c>
      <c r="M11" s="61">
        <v>4.5</v>
      </c>
      <c r="N11" s="25"/>
      <c r="O11" s="62" t="s">
        <v>42</v>
      </c>
      <c r="P11" s="63">
        <v>0.24</v>
      </c>
      <c r="Q11" s="63">
        <v>0</v>
      </c>
      <c r="R11" s="63">
        <v>0</v>
      </c>
      <c r="S11" s="63">
        <v>0</v>
      </c>
      <c r="T11" s="64">
        <v>0</v>
      </c>
      <c r="U11" s="25"/>
      <c r="V11" s="65" t="s">
        <v>43</v>
      </c>
      <c r="W11" s="66">
        <v>50</v>
      </c>
      <c r="X11" s="66">
        <v>0.13</v>
      </c>
      <c r="Y11" s="66">
        <v>8.5000000000000006E-2</v>
      </c>
      <c r="Z11" s="66">
        <v>6.9049999999999994</v>
      </c>
      <c r="AA11" s="67">
        <v>26</v>
      </c>
      <c r="AB11" s="25"/>
      <c r="AC11" s="39" t="s">
        <v>30</v>
      </c>
      <c r="AD11" s="51">
        <v>100</v>
      </c>
      <c r="AE11" s="51">
        <v>3.1</v>
      </c>
      <c r="AF11" s="51">
        <v>3.6</v>
      </c>
      <c r="AG11" s="51">
        <v>5</v>
      </c>
      <c r="AH11" s="52">
        <v>66</v>
      </c>
      <c r="AI11" s="59"/>
    </row>
    <row r="12" spans="1:35">
      <c r="A12" s="50" t="s">
        <v>44</v>
      </c>
      <c r="B12" s="22">
        <v>1</v>
      </c>
      <c r="C12" s="22">
        <v>0</v>
      </c>
      <c r="D12" s="22">
        <v>0</v>
      </c>
      <c r="E12" s="22">
        <v>1</v>
      </c>
      <c r="F12" s="22">
        <v>3.75</v>
      </c>
      <c r="G12" s="25"/>
      <c r="H12" s="39" t="s">
        <v>45</v>
      </c>
      <c r="I12" s="51">
        <v>0.2</v>
      </c>
      <c r="J12" s="51">
        <v>0</v>
      </c>
      <c r="K12" s="51">
        <v>0</v>
      </c>
      <c r="L12" s="51">
        <v>0</v>
      </c>
      <c r="M12" s="52">
        <v>0</v>
      </c>
      <c r="N12" s="25"/>
      <c r="O12" s="68" t="s">
        <v>46</v>
      </c>
      <c r="P12" s="66">
        <v>50</v>
      </c>
      <c r="Q12" s="69">
        <v>7.65</v>
      </c>
      <c r="R12" s="69">
        <v>7.85</v>
      </c>
      <c r="S12" s="69">
        <v>0.05</v>
      </c>
      <c r="T12" s="70">
        <v>101.5</v>
      </c>
      <c r="U12" s="25"/>
      <c r="V12" s="71" t="s">
        <v>47</v>
      </c>
      <c r="W12" s="72">
        <f t="shared" ref="W12:AA12" si="0">SUM(W9:W11)</f>
        <v>200</v>
      </c>
      <c r="X12" s="72">
        <f t="shared" si="0"/>
        <v>7.03</v>
      </c>
      <c r="Y12" s="72">
        <f t="shared" si="0"/>
        <v>12.385000000000002</v>
      </c>
      <c r="Z12" s="72">
        <f t="shared" si="0"/>
        <v>38.604999999999997</v>
      </c>
      <c r="AA12" s="72">
        <f t="shared" si="0"/>
        <v>291</v>
      </c>
      <c r="AB12" s="25"/>
      <c r="AC12" s="73" t="s">
        <v>48</v>
      </c>
      <c r="AD12" s="74">
        <f t="shared" ref="AD12:AH12" si="1">SUM(AD9:AD11)</f>
        <v>185</v>
      </c>
      <c r="AE12" s="74">
        <f t="shared" si="1"/>
        <v>5.8983333333333334</v>
      </c>
      <c r="AF12" s="74">
        <f t="shared" si="1"/>
        <v>4.4533333333333331</v>
      </c>
      <c r="AG12" s="74">
        <f t="shared" si="1"/>
        <v>39.416666666666671</v>
      </c>
      <c r="AH12" s="74">
        <f t="shared" si="1"/>
        <v>205.97</v>
      </c>
      <c r="AI12" s="75"/>
    </row>
    <row r="13" spans="1:35">
      <c r="A13" s="76" t="s">
        <v>42</v>
      </c>
      <c r="B13" s="77">
        <v>0.5</v>
      </c>
      <c r="C13" s="77">
        <v>0</v>
      </c>
      <c r="D13" s="77">
        <v>0</v>
      </c>
      <c r="E13" s="77">
        <v>0</v>
      </c>
      <c r="F13" s="77">
        <v>0</v>
      </c>
      <c r="G13" s="25"/>
      <c r="H13" s="39" t="s">
        <v>42</v>
      </c>
      <c r="I13" s="51">
        <v>0.15</v>
      </c>
      <c r="J13" s="51">
        <v>0</v>
      </c>
      <c r="K13" s="51">
        <v>0</v>
      </c>
      <c r="L13" s="51">
        <v>0</v>
      </c>
      <c r="M13" s="52">
        <v>0</v>
      </c>
      <c r="N13" s="25"/>
      <c r="O13" s="65" t="s">
        <v>49</v>
      </c>
      <c r="P13" s="66">
        <v>52</v>
      </c>
      <c r="Q13" s="78">
        <v>3</v>
      </c>
      <c r="R13" s="78">
        <v>7.5</v>
      </c>
      <c r="S13" s="78">
        <v>14</v>
      </c>
      <c r="T13" s="79">
        <v>134</v>
      </c>
      <c r="U13" s="25"/>
      <c r="V13" s="25"/>
      <c r="W13" s="25"/>
      <c r="X13" s="25"/>
      <c r="Y13" s="25"/>
      <c r="Z13" s="25"/>
      <c r="AA13" s="25"/>
      <c r="AB13" s="25"/>
      <c r="AC13" s="25"/>
      <c r="AD13" s="80"/>
      <c r="AE13" s="81"/>
      <c r="AF13" s="81"/>
      <c r="AG13" s="81"/>
      <c r="AH13" s="81"/>
      <c r="AI13" s="25"/>
    </row>
    <row r="14" spans="1:35">
      <c r="A14" s="82" t="s">
        <v>50</v>
      </c>
      <c r="B14" s="83">
        <v>6</v>
      </c>
      <c r="C14" s="83">
        <v>0.04</v>
      </c>
      <c r="D14" s="83">
        <v>0.02</v>
      </c>
      <c r="E14" s="83">
        <v>0.46</v>
      </c>
      <c r="F14" s="84">
        <v>1.92</v>
      </c>
      <c r="G14" s="25"/>
      <c r="H14" s="39" t="s">
        <v>51</v>
      </c>
      <c r="I14" s="51">
        <v>3</v>
      </c>
      <c r="J14" s="51">
        <v>0.02</v>
      </c>
      <c r="K14" s="51">
        <v>0</v>
      </c>
      <c r="L14" s="51">
        <v>0.06</v>
      </c>
      <c r="M14" s="52">
        <v>0.33</v>
      </c>
      <c r="N14" s="25"/>
      <c r="O14" s="85" t="s">
        <v>52</v>
      </c>
      <c r="P14" s="86">
        <f t="shared" ref="P14:T14" si="2">SUM(P9:P13)</f>
        <v>182.24</v>
      </c>
      <c r="Q14" s="86">
        <f t="shared" si="2"/>
        <v>23.049999999999997</v>
      </c>
      <c r="R14" s="86">
        <f t="shared" si="2"/>
        <v>21.91</v>
      </c>
      <c r="S14" s="86">
        <f t="shared" si="2"/>
        <v>15.802</v>
      </c>
      <c r="T14" s="86">
        <f t="shared" si="2"/>
        <v>350.44399999999996</v>
      </c>
      <c r="U14" s="25"/>
      <c r="V14" s="531" t="s">
        <v>53</v>
      </c>
      <c r="W14" s="525"/>
      <c r="X14" s="525"/>
      <c r="Y14" s="525"/>
      <c r="Z14" s="525"/>
      <c r="AA14" s="525"/>
      <c r="AB14" s="88"/>
      <c r="AC14" s="531" t="s">
        <v>54</v>
      </c>
      <c r="AD14" s="525"/>
      <c r="AE14" s="525"/>
      <c r="AF14" s="525"/>
      <c r="AG14" s="525"/>
      <c r="AH14" s="25"/>
      <c r="AI14" s="25"/>
    </row>
    <row r="15" spans="1:35">
      <c r="A15" s="50" t="s">
        <v>55</v>
      </c>
      <c r="B15" s="22">
        <v>6</v>
      </c>
      <c r="C15" s="22">
        <v>7.0000000000000007E-2</v>
      </c>
      <c r="D15" s="22">
        <v>0.04</v>
      </c>
      <c r="E15" s="22">
        <v>0.71</v>
      </c>
      <c r="F15" s="58">
        <v>3.12</v>
      </c>
      <c r="G15" s="25"/>
      <c r="H15" s="89" t="s">
        <v>56</v>
      </c>
      <c r="I15" s="90">
        <v>20</v>
      </c>
      <c r="J15" s="90">
        <v>4.2</v>
      </c>
      <c r="K15" s="90">
        <v>1.5</v>
      </c>
      <c r="L15" s="90">
        <v>0</v>
      </c>
      <c r="M15" s="91">
        <v>30</v>
      </c>
      <c r="N15" s="25"/>
      <c r="O15" s="7"/>
      <c r="P15" s="7"/>
      <c r="Q15" s="7"/>
      <c r="R15" s="7"/>
      <c r="S15" s="7"/>
      <c r="T15" s="7"/>
      <c r="U15" s="25"/>
      <c r="V15" s="26"/>
      <c r="W15" s="31"/>
      <c r="X15" s="31"/>
      <c r="Y15" s="31"/>
      <c r="Z15" s="31"/>
      <c r="AA15" s="31"/>
      <c r="AB15" s="88"/>
      <c r="AC15" s="35"/>
      <c r="AD15" s="92"/>
      <c r="AE15" s="93"/>
      <c r="AF15" s="93"/>
      <c r="AG15" s="93"/>
      <c r="AH15" s="93"/>
      <c r="AI15" s="25"/>
    </row>
    <row r="16" spans="1:35">
      <c r="A16" s="50" t="s">
        <v>57</v>
      </c>
      <c r="B16" s="22">
        <v>1</v>
      </c>
      <c r="C16" s="22">
        <v>0</v>
      </c>
      <c r="D16" s="22">
        <v>0</v>
      </c>
      <c r="E16" s="22">
        <v>0</v>
      </c>
      <c r="F16" s="58">
        <v>0</v>
      </c>
      <c r="G16" s="25"/>
      <c r="H16" s="94" t="s">
        <v>58</v>
      </c>
      <c r="I16" s="95">
        <v>20</v>
      </c>
      <c r="J16" s="95">
        <v>2.2000000000000002</v>
      </c>
      <c r="K16" s="95">
        <v>0.36</v>
      </c>
      <c r="L16" s="95">
        <v>20</v>
      </c>
      <c r="M16" s="96">
        <v>94.8</v>
      </c>
      <c r="N16" s="25"/>
      <c r="O16" s="97" t="s">
        <v>59</v>
      </c>
      <c r="P16" s="31"/>
      <c r="Q16" s="31"/>
      <c r="R16" s="31"/>
      <c r="S16" s="7"/>
      <c r="T16" s="7"/>
      <c r="U16" s="25"/>
      <c r="V16" s="98" t="s">
        <v>20</v>
      </c>
      <c r="W16" s="99" t="s">
        <v>25</v>
      </c>
      <c r="X16" s="99" t="s">
        <v>60</v>
      </c>
      <c r="Y16" s="99" t="s">
        <v>23</v>
      </c>
      <c r="Z16" s="99" t="s">
        <v>24</v>
      </c>
      <c r="AA16" s="100" t="s">
        <v>61</v>
      </c>
      <c r="AB16" s="88"/>
      <c r="AC16" s="36" t="s">
        <v>20</v>
      </c>
      <c r="AD16" s="37" t="s">
        <v>25</v>
      </c>
      <c r="AE16" s="101" t="s">
        <v>22</v>
      </c>
      <c r="AF16" s="101" t="s">
        <v>23</v>
      </c>
      <c r="AG16" s="101" t="s">
        <v>24</v>
      </c>
      <c r="AH16" s="102" t="s">
        <v>5</v>
      </c>
      <c r="AI16" s="49"/>
    </row>
    <row r="17" spans="1:35">
      <c r="A17" s="103" t="s">
        <v>44</v>
      </c>
      <c r="B17" s="104">
        <v>5</v>
      </c>
      <c r="C17" s="105">
        <v>0.55000000000000004</v>
      </c>
      <c r="D17" s="105">
        <v>0.1</v>
      </c>
      <c r="E17" s="105">
        <v>11.4</v>
      </c>
      <c r="F17" s="106">
        <v>44.5</v>
      </c>
      <c r="G17" s="7"/>
      <c r="H17" s="94" t="s">
        <v>62</v>
      </c>
      <c r="I17" s="95">
        <v>5</v>
      </c>
      <c r="J17" s="95">
        <v>0.04</v>
      </c>
      <c r="K17" s="95">
        <v>2.44</v>
      </c>
      <c r="L17" s="95">
        <v>0.02</v>
      </c>
      <c r="M17" s="96">
        <v>21.81</v>
      </c>
      <c r="N17" s="25"/>
      <c r="O17" s="97" t="s">
        <v>63</v>
      </c>
      <c r="P17" s="31"/>
      <c r="Q17" s="31"/>
      <c r="R17" s="31"/>
      <c r="S17" s="7"/>
      <c r="T17" s="7"/>
      <c r="U17" s="25"/>
      <c r="V17" s="39" t="s">
        <v>64</v>
      </c>
      <c r="W17" s="107">
        <v>30</v>
      </c>
      <c r="X17" s="55">
        <v>0.50769230769230766</v>
      </c>
      <c r="Y17" s="55">
        <v>2.3076923076923075E-2</v>
      </c>
      <c r="Z17" s="55">
        <v>6</v>
      </c>
      <c r="AA17" s="61">
        <v>25.799999999999997</v>
      </c>
      <c r="AB17" s="25"/>
      <c r="AC17" s="108" t="s">
        <v>65</v>
      </c>
      <c r="AD17" s="22">
        <v>42</v>
      </c>
      <c r="AE17" s="22">
        <v>0.42000000000000004</v>
      </c>
      <c r="AF17" s="22">
        <v>4.1999999999999996E-2</v>
      </c>
      <c r="AG17" s="22">
        <v>2.73</v>
      </c>
      <c r="AH17" s="58">
        <v>10.92</v>
      </c>
      <c r="AI17" s="59"/>
    </row>
    <row r="18" spans="1:35">
      <c r="A18" s="109" t="s">
        <v>39</v>
      </c>
      <c r="B18" s="90">
        <v>50</v>
      </c>
      <c r="C18" s="90">
        <v>0.20833333333333331</v>
      </c>
      <c r="D18" s="90">
        <v>8.3333333333333343E-2</v>
      </c>
      <c r="E18" s="90">
        <v>8.1666666666666679</v>
      </c>
      <c r="F18" s="91">
        <v>17.5</v>
      </c>
      <c r="G18" s="7"/>
      <c r="H18" s="73" t="s">
        <v>47</v>
      </c>
      <c r="I18" s="110">
        <f t="shared" ref="I18:M18" si="3">SUM(I9:I17)</f>
        <v>118.35000000000001</v>
      </c>
      <c r="J18" s="110">
        <f t="shared" si="3"/>
        <v>14.41</v>
      </c>
      <c r="K18" s="110">
        <f t="shared" si="3"/>
        <v>12.649999999999999</v>
      </c>
      <c r="L18" s="110">
        <f t="shared" si="3"/>
        <v>21.05</v>
      </c>
      <c r="M18" s="110">
        <f t="shared" si="3"/>
        <v>256.79000000000002</v>
      </c>
      <c r="N18" s="25"/>
      <c r="O18" s="26"/>
      <c r="P18" s="31"/>
      <c r="Q18" s="31"/>
      <c r="R18" s="31"/>
      <c r="S18" s="31"/>
      <c r="T18" s="31"/>
      <c r="U18" s="25"/>
      <c r="V18" s="57" t="s">
        <v>66</v>
      </c>
      <c r="W18" s="22">
        <v>9</v>
      </c>
      <c r="X18" s="55">
        <v>0.09</v>
      </c>
      <c r="Y18" s="55">
        <v>2.2499999999999999E-2</v>
      </c>
      <c r="Z18" s="55">
        <v>0.85500000000000009</v>
      </c>
      <c r="AA18" s="61">
        <v>3.6899999999999995</v>
      </c>
      <c r="AB18" s="7"/>
      <c r="AC18" s="108" t="s">
        <v>64</v>
      </c>
      <c r="AD18" s="54">
        <v>10</v>
      </c>
      <c r="AE18" s="54">
        <v>0.17</v>
      </c>
      <c r="AF18" s="54">
        <v>0.01</v>
      </c>
      <c r="AG18" s="54">
        <v>2</v>
      </c>
      <c r="AH18" s="111">
        <v>8.6</v>
      </c>
      <c r="AI18" s="81"/>
    </row>
    <row r="19" spans="1:35">
      <c r="A19" s="71" t="s">
        <v>47</v>
      </c>
      <c r="B19" s="72">
        <f t="shared" ref="B19:F19" si="4">SUM(B9:B18)</f>
        <v>277.5</v>
      </c>
      <c r="C19" s="72">
        <f t="shared" si="4"/>
        <v>6.2183333333333328</v>
      </c>
      <c r="D19" s="72">
        <f t="shared" si="4"/>
        <v>3.6233333333333335</v>
      </c>
      <c r="E19" s="72">
        <f t="shared" si="4"/>
        <v>54.506666666666675</v>
      </c>
      <c r="F19" s="72">
        <f t="shared" si="4"/>
        <v>255.4</v>
      </c>
      <c r="G19" s="25"/>
      <c r="H19" s="112"/>
      <c r="I19" s="112"/>
      <c r="J19" s="112"/>
      <c r="K19" s="112"/>
      <c r="L19" s="112"/>
      <c r="M19" s="112"/>
      <c r="N19" s="7"/>
      <c r="O19" s="113" t="s">
        <v>20</v>
      </c>
      <c r="P19" s="114" t="s">
        <v>25</v>
      </c>
      <c r="Q19" s="114" t="s">
        <v>26</v>
      </c>
      <c r="R19" s="114" t="s">
        <v>27</v>
      </c>
      <c r="S19" s="114" t="s">
        <v>28</v>
      </c>
      <c r="T19" s="115" t="s">
        <v>5</v>
      </c>
      <c r="U19" s="7"/>
      <c r="V19" s="57" t="s">
        <v>67</v>
      </c>
      <c r="W19" s="22">
        <v>9</v>
      </c>
      <c r="X19" s="22">
        <v>6.0000000000000005E-2</v>
      </c>
      <c r="Y19" s="22">
        <v>3.0000000000000002E-2</v>
      </c>
      <c r="Z19" s="22">
        <v>0.33</v>
      </c>
      <c r="AA19" s="58">
        <v>1.56</v>
      </c>
      <c r="AB19" s="7"/>
      <c r="AC19" s="108" t="s">
        <v>66</v>
      </c>
      <c r="AD19" s="54">
        <v>21</v>
      </c>
      <c r="AE19" s="54">
        <v>0.189</v>
      </c>
      <c r="AF19" s="54">
        <v>4.1999999999999996E-2</v>
      </c>
      <c r="AG19" s="54">
        <v>2.016</v>
      </c>
      <c r="AH19" s="111">
        <v>8.61</v>
      </c>
      <c r="AI19" s="81"/>
    </row>
    <row r="20" spans="1:35">
      <c r="A20" s="116"/>
      <c r="B20" s="117"/>
      <c r="C20" s="117"/>
      <c r="D20" s="117"/>
      <c r="E20" s="117"/>
      <c r="F20" s="117"/>
      <c r="G20" s="25"/>
      <c r="H20" s="112" t="s">
        <v>68</v>
      </c>
      <c r="I20" s="112"/>
      <c r="J20" s="112"/>
      <c r="K20" s="112"/>
      <c r="L20" s="112"/>
      <c r="M20" s="25"/>
      <c r="N20" s="7"/>
      <c r="O20" s="118" t="s">
        <v>69</v>
      </c>
      <c r="P20" s="119">
        <v>13</v>
      </c>
      <c r="Q20" s="55">
        <v>0.15</v>
      </c>
      <c r="R20" s="55">
        <v>0.03</v>
      </c>
      <c r="S20" s="55">
        <v>0.56000000000000005</v>
      </c>
      <c r="T20" s="55">
        <v>3.12</v>
      </c>
      <c r="U20" s="7"/>
      <c r="V20" s="57" t="s">
        <v>70</v>
      </c>
      <c r="W20" s="22">
        <v>10</v>
      </c>
      <c r="X20" s="22">
        <v>2.253333333333333</v>
      </c>
      <c r="Y20" s="22">
        <v>0.10666666666666667</v>
      </c>
      <c r="Z20" s="22">
        <v>6.126666666666666</v>
      </c>
      <c r="AA20" s="58">
        <v>33.700000000000003</v>
      </c>
      <c r="AB20" s="20"/>
      <c r="AC20" s="108" t="s">
        <v>71</v>
      </c>
      <c r="AD20" s="54">
        <v>16</v>
      </c>
      <c r="AE20" s="54">
        <v>0.26947368421052631</v>
      </c>
      <c r="AF20" s="54">
        <v>3.3684210526315789E-2</v>
      </c>
      <c r="AG20" s="54">
        <v>0.74105263157894741</v>
      </c>
      <c r="AH20" s="111">
        <v>4.3789473684210529</v>
      </c>
      <c r="AI20" s="81"/>
    </row>
    <row r="21" spans="1:35">
      <c r="A21" s="120"/>
      <c r="B21" s="120"/>
      <c r="C21" s="121"/>
      <c r="D21" s="121"/>
      <c r="E21" s="121"/>
      <c r="F21" s="121"/>
      <c r="G21" s="25"/>
      <c r="H21" s="26"/>
      <c r="I21" s="93"/>
      <c r="J21" s="93"/>
      <c r="K21" s="93"/>
      <c r="L21" s="93"/>
      <c r="M21" s="93"/>
      <c r="N21" s="7"/>
      <c r="O21" s="118" t="s">
        <v>66</v>
      </c>
      <c r="P21" s="119">
        <v>8</v>
      </c>
      <c r="Q21" s="55">
        <v>7.0000000000000007E-2</v>
      </c>
      <c r="R21" s="55">
        <v>0.02</v>
      </c>
      <c r="S21" s="55">
        <v>0.77</v>
      </c>
      <c r="T21" s="55">
        <v>3.28</v>
      </c>
      <c r="U21" s="7"/>
      <c r="V21" s="57" t="s">
        <v>72</v>
      </c>
      <c r="W21" s="22">
        <v>0.2</v>
      </c>
      <c r="X21" s="22">
        <v>0</v>
      </c>
      <c r="Y21" s="22">
        <v>0</v>
      </c>
      <c r="Z21" s="22">
        <v>0.01</v>
      </c>
      <c r="AA21" s="58">
        <v>0.09</v>
      </c>
      <c r="AB21" s="20"/>
      <c r="AC21" s="108" t="s">
        <v>73</v>
      </c>
      <c r="AD21" s="54">
        <v>6.25</v>
      </c>
      <c r="AE21" s="19">
        <v>0.92</v>
      </c>
      <c r="AF21" s="19">
        <v>0.95</v>
      </c>
      <c r="AG21" s="19">
        <v>0.18</v>
      </c>
      <c r="AH21" s="122">
        <v>12.88</v>
      </c>
      <c r="AI21" s="59"/>
    </row>
    <row r="22" spans="1:35">
      <c r="A22" s="123" t="s">
        <v>74</v>
      </c>
      <c r="B22" s="124"/>
      <c r="C22" s="124"/>
      <c r="D22" s="124"/>
      <c r="E22" s="125"/>
      <c r="F22" s="125"/>
      <c r="G22" s="88"/>
      <c r="H22" s="36" t="s">
        <v>20</v>
      </c>
      <c r="I22" s="101" t="s">
        <v>25</v>
      </c>
      <c r="J22" s="101" t="s">
        <v>22</v>
      </c>
      <c r="K22" s="101" t="s">
        <v>23</v>
      </c>
      <c r="L22" s="101" t="s">
        <v>24</v>
      </c>
      <c r="M22" s="102" t="s">
        <v>5</v>
      </c>
      <c r="N22" s="7"/>
      <c r="O22" s="118" t="s">
        <v>75</v>
      </c>
      <c r="P22" s="119">
        <v>0.5</v>
      </c>
      <c r="Q22" s="55">
        <v>0</v>
      </c>
      <c r="R22" s="55">
        <v>0</v>
      </c>
      <c r="S22" s="55">
        <v>0.01</v>
      </c>
      <c r="T22" s="55">
        <v>0.05</v>
      </c>
      <c r="U22" s="20"/>
      <c r="V22" s="57" t="s">
        <v>76</v>
      </c>
      <c r="W22" s="22">
        <v>15</v>
      </c>
      <c r="X22" s="22">
        <v>3.3600000000000003</v>
      </c>
      <c r="Y22" s="22">
        <v>0.3</v>
      </c>
      <c r="Z22" s="22">
        <v>0</v>
      </c>
      <c r="AA22" s="58">
        <v>16.350000000000001</v>
      </c>
      <c r="AB22" s="20"/>
      <c r="AC22" s="108" t="s">
        <v>77</v>
      </c>
      <c r="AD22" s="54">
        <v>6.25</v>
      </c>
      <c r="AE22" s="19">
        <v>0.1875</v>
      </c>
      <c r="AF22" s="19">
        <v>2.1764705882352939</v>
      </c>
      <c r="AG22" s="19">
        <v>0.27573529411764708</v>
      </c>
      <c r="AH22" s="122">
        <v>21.5625</v>
      </c>
      <c r="AI22" s="59"/>
    </row>
    <row r="23" spans="1:35">
      <c r="A23" s="126"/>
      <c r="B23" s="127"/>
      <c r="C23" s="127"/>
      <c r="D23" s="127"/>
      <c r="E23" s="127"/>
      <c r="F23" s="127"/>
      <c r="G23" s="88"/>
      <c r="H23" s="57" t="s">
        <v>64</v>
      </c>
      <c r="I23" s="22">
        <v>23</v>
      </c>
      <c r="J23" s="22">
        <v>0.39</v>
      </c>
      <c r="K23" s="22">
        <v>0.02</v>
      </c>
      <c r="L23" s="22">
        <v>4.5999999999999996</v>
      </c>
      <c r="M23" s="58">
        <v>19.78</v>
      </c>
      <c r="N23" s="7"/>
      <c r="O23" s="118" t="s">
        <v>78</v>
      </c>
      <c r="P23" s="119">
        <v>10</v>
      </c>
      <c r="Q23" s="55">
        <v>1.89</v>
      </c>
      <c r="R23" s="55">
        <v>1.34</v>
      </c>
      <c r="S23" s="55">
        <v>0</v>
      </c>
      <c r="T23" s="55">
        <v>19.5</v>
      </c>
      <c r="U23" s="7"/>
      <c r="V23" s="57" t="s">
        <v>42</v>
      </c>
      <c r="W23" s="22">
        <v>0.4</v>
      </c>
      <c r="X23" s="22">
        <v>0</v>
      </c>
      <c r="Y23" s="22">
        <v>0</v>
      </c>
      <c r="Z23" s="22">
        <v>0</v>
      </c>
      <c r="AA23" s="58">
        <v>0</v>
      </c>
      <c r="AB23" s="20"/>
      <c r="AC23" s="57" t="s">
        <v>42</v>
      </c>
      <c r="AD23" s="22">
        <v>0.56000000000000005</v>
      </c>
      <c r="AE23" s="22">
        <v>0</v>
      </c>
      <c r="AF23" s="22">
        <v>0</v>
      </c>
      <c r="AG23" s="22">
        <v>0</v>
      </c>
      <c r="AH23" s="22">
        <v>0</v>
      </c>
      <c r="AI23" s="59"/>
    </row>
    <row r="24" spans="1:35">
      <c r="A24" s="128" t="s">
        <v>20</v>
      </c>
      <c r="B24" s="129" t="s">
        <v>25</v>
      </c>
      <c r="C24" s="129" t="s">
        <v>26</v>
      </c>
      <c r="D24" s="129" t="s">
        <v>27</v>
      </c>
      <c r="E24" s="129" t="s">
        <v>28</v>
      </c>
      <c r="F24" s="130" t="s">
        <v>5</v>
      </c>
      <c r="G24" s="25"/>
      <c r="H24" s="57" t="s">
        <v>79</v>
      </c>
      <c r="I24" s="22">
        <v>4</v>
      </c>
      <c r="J24" s="22">
        <v>0.36</v>
      </c>
      <c r="K24" s="22">
        <v>0.04</v>
      </c>
      <c r="L24" s="22">
        <v>2.96</v>
      </c>
      <c r="M24" s="58">
        <v>12.96</v>
      </c>
      <c r="N24" s="7"/>
      <c r="O24" s="118" t="s">
        <v>64</v>
      </c>
      <c r="P24" s="119">
        <v>17</v>
      </c>
      <c r="Q24" s="55">
        <v>0.28999999999999998</v>
      </c>
      <c r="R24" s="55">
        <v>0.02</v>
      </c>
      <c r="S24" s="55">
        <v>3.4</v>
      </c>
      <c r="T24" s="55">
        <v>14.62</v>
      </c>
      <c r="U24" s="7"/>
      <c r="V24" s="57" t="s">
        <v>80</v>
      </c>
      <c r="W24" s="22">
        <v>0.06</v>
      </c>
      <c r="X24" s="22">
        <v>0</v>
      </c>
      <c r="Y24" s="22">
        <v>0</v>
      </c>
      <c r="Z24" s="22">
        <v>0</v>
      </c>
      <c r="AA24" s="58">
        <v>0</v>
      </c>
      <c r="AB24" s="20"/>
      <c r="AC24" s="57" t="s">
        <v>80</v>
      </c>
      <c r="AD24" s="22">
        <v>0.06</v>
      </c>
      <c r="AE24" s="22">
        <v>0</v>
      </c>
      <c r="AF24" s="22">
        <v>0</v>
      </c>
      <c r="AG24" s="22">
        <v>0</v>
      </c>
      <c r="AH24" s="22">
        <v>0</v>
      </c>
      <c r="AI24" s="81"/>
    </row>
    <row r="25" spans="1:35">
      <c r="A25" s="50" t="s">
        <v>81</v>
      </c>
      <c r="B25" s="22">
        <v>16</v>
      </c>
      <c r="C25" s="22">
        <v>0.22</v>
      </c>
      <c r="D25" s="22">
        <v>0.03</v>
      </c>
      <c r="E25" s="22">
        <v>1.31</v>
      </c>
      <c r="F25" s="58">
        <v>7.2</v>
      </c>
      <c r="G25" s="25"/>
      <c r="H25" s="57" t="s">
        <v>66</v>
      </c>
      <c r="I25" s="22">
        <v>8</v>
      </c>
      <c r="J25" s="22">
        <v>7.0000000000000007E-2</v>
      </c>
      <c r="K25" s="22">
        <v>0.02</v>
      </c>
      <c r="L25" s="22">
        <v>0.77</v>
      </c>
      <c r="M25" s="58">
        <v>3.28</v>
      </c>
      <c r="N25" s="7"/>
      <c r="O25" s="118" t="s">
        <v>82</v>
      </c>
      <c r="P25" s="119">
        <v>4</v>
      </c>
      <c r="Q25" s="55">
        <v>0.17</v>
      </c>
      <c r="R25" s="55">
        <v>0.02</v>
      </c>
      <c r="S25" s="55">
        <v>0.75</v>
      </c>
      <c r="T25" s="55">
        <v>3.28</v>
      </c>
      <c r="U25" s="7"/>
      <c r="V25" s="57" t="s">
        <v>57</v>
      </c>
      <c r="W25" s="22">
        <v>102</v>
      </c>
      <c r="X25" s="22">
        <v>0</v>
      </c>
      <c r="Y25" s="22">
        <v>0</v>
      </c>
      <c r="Z25" s="22">
        <v>0</v>
      </c>
      <c r="AA25" s="58">
        <v>0</v>
      </c>
      <c r="AB25" s="20"/>
      <c r="AC25" s="108" t="s">
        <v>57</v>
      </c>
      <c r="AD25" s="54">
        <v>48</v>
      </c>
      <c r="AE25" s="54">
        <v>0</v>
      </c>
      <c r="AF25" s="54">
        <v>0</v>
      </c>
      <c r="AG25" s="54">
        <v>0</v>
      </c>
      <c r="AH25" s="111">
        <v>0</v>
      </c>
      <c r="AI25" s="59"/>
    </row>
    <row r="26" spans="1:35">
      <c r="A26" s="50" t="s">
        <v>72</v>
      </c>
      <c r="B26" s="22">
        <v>0.11</v>
      </c>
      <c r="C26" s="22">
        <v>0</v>
      </c>
      <c r="D26" s="22">
        <v>0</v>
      </c>
      <c r="E26" s="22">
        <v>0</v>
      </c>
      <c r="F26" s="58">
        <v>0.04</v>
      </c>
      <c r="G26" s="25"/>
      <c r="H26" s="57" t="s">
        <v>83</v>
      </c>
      <c r="I26" s="22">
        <v>14</v>
      </c>
      <c r="J26" s="22">
        <v>0.19</v>
      </c>
      <c r="K26" s="22">
        <v>0</v>
      </c>
      <c r="L26" s="22">
        <v>0.73</v>
      </c>
      <c r="M26" s="58">
        <v>3.64</v>
      </c>
      <c r="N26" s="7"/>
      <c r="O26" s="118" t="s">
        <v>67</v>
      </c>
      <c r="P26" s="119">
        <v>8</v>
      </c>
      <c r="Q26" s="55">
        <v>0.09</v>
      </c>
      <c r="R26" s="55">
        <v>0.01</v>
      </c>
      <c r="S26" s="55">
        <v>0.09</v>
      </c>
      <c r="T26" s="55">
        <v>1.04</v>
      </c>
      <c r="U26" s="7"/>
      <c r="V26" s="131" t="s">
        <v>84</v>
      </c>
      <c r="W26" s="95">
        <v>13</v>
      </c>
      <c r="X26" s="69">
        <v>1.417</v>
      </c>
      <c r="Y26" s="69">
        <v>1.3</v>
      </c>
      <c r="Z26" s="69">
        <v>6.37</v>
      </c>
      <c r="AA26" s="70">
        <v>42.9</v>
      </c>
      <c r="AB26" s="20"/>
      <c r="AC26" s="36" t="s">
        <v>85</v>
      </c>
      <c r="AD26" s="132">
        <v>10</v>
      </c>
      <c r="AE26" s="132">
        <v>3.25</v>
      </c>
      <c r="AF26" s="132">
        <v>0.47</v>
      </c>
      <c r="AG26" s="132">
        <v>2.15</v>
      </c>
      <c r="AH26" s="96">
        <v>32.9</v>
      </c>
      <c r="AI26" s="59"/>
    </row>
    <row r="27" spans="1:35" ht="15">
      <c r="A27" s="50" t="s">
        <v>86</v>
      </c>
      <c r="B27" s="22">
        <v>8</v>
      </c>
      <c r="C27" s="22">
        <v>0.1</v>
      </c>
      <c r="D27" s="22">
        <v>0.01</v>
      </c>
      <c r="E27" s="22">
        <v>0.46</v>
      </c>
      <c r="F27" s="58">
        <v>2</v>
      </c>
      <c r="G27" s="25"/>
      <c r="H27" s="57" t="s">
        <v>87</v>
      </c>
      <c r="I27" s="22">
        <v>8</v>
      </c>
      <c r="J27" s="22">
        <v>1.01</v>
      </c>
      <c r="K27" s="22">
        <v>0.79</v>
      </c>
      <c r="L27" s="22">
        <v>0.06</v>
      </c>
      <c r="M27" s="58">
        <v>11.44</v>
      </c>
      <c r="N27" s="7"/>
      <c r="O27" s="118" t="s">
        <v>88</v>
      </c>
      <c r="P27" s="119">
        <v>1.9</v>
      </c>
      <c r="Q27" s="133">
        <v>0</v>
      </c>
      <c r="R27" s="133">
        <v>1.9</v>
      </c>
      <c r="S27" s="133">
        <v>0</v>
      </c>
      <c r="T27" s="134">
        <v>16.8</v>
      </c>
      <c r="U27" s="25"/>
      <c r="V27" s="71" t="s">
        <v>47</v>
      </c>
      <c r="W27" s="72">
        <f t="shared" ref="W27:AA27" si="5">SUM(W17:W26)</f>
        <v>188.66000000000003</v>
      </c>
      <c r="X27" s="72">
        <f t="shared" si="5"/>
        <v>7.6880256410256411</v>
      </c>
      <c r="Y27" s="72">
        <f t="shared" si="5"/>
        <v>1.7822435897435898</v>
      </c>
      <c r="Z27" s="72">
        <f t="shared" si="5"/>
        <v>19.691666666666666</v>
      </c>
      <c r="AA27" s="72">
        <f t="shared" si="5"/>
        <v>124.09</v>
      </c>
      <c r="AB27" s="20"/>
      <c r="AC27" s="73" t="s">
        <v>47</v>
      </c>
      <c r="AD27" s="74">
        <f t="shared" ref="AD27:AH27" si="6">SUM(AD17:AD26)</f>
        <v>160.12</v>
      </c>
      <c r="AE27" s="74">
        <f t="shared" si="6"/>
        <v>5.4059736842105259</v>
      </c>
      <c r="AF27" s="74">
        <f t="shared" si="6"/>
        <v>3.7241547987616093</v>
      </c>
      <c r="AG27" s="74">
        <f t="shared" si="6"/>
        <v>10.092787925696594</v>
      </c>
      <c r="AH27" s="74">
        <f t="shared" si="6"/>
        <v>99.851447368421049</v>
      </c>
      <c r="AI27" s="59"/>
    </row>
    <row r="28" spans="1:35" ht="15">
      <c r="A28" s="50" t="s">
        <v>67</v>
      </c>
      <c r="B28" s="22">
        <v>9</v>
      </c>
      <c r="C28" s="22">
        <v>7.0000000000000007E-2</v>
      </c>
      <c r="D28" s="22">
        <v>0.02</v>
      </c>
      <c r="E28" s="22">
        <v>0.34</v>
      </c>
      <c r="F28" s="58">
        <v>1.58</v>
      </c>
      <c r="G28" s="25"/>
      <c r="H28" s="57" t="s">
        <v>42</v>
      </c>
      <c r="I28" s="22">
        <v>0.68</v>
      </c>
      <c r="J28" s="22">
        <v>0</v>
      </c>
      <c r="K28" s="22">
        <v>0</v>
      </c>
      <c r="L28" s="22">
        <v>0</v>
      </c>
      <c r="M28" s="58">
        <v>0</v>
      </c>
      <c r="N28" s="7"/>
      <c r="O28" s="135" t="s">
        <v>42</v>
      </c>
      <c r="P28" s="133">
        <v>0.6</v>
      </c>
      <c r="Q28" s="133">
        <v>0</v>
      </c>
      <c r="R28" s="133">
        <v>0</v>
      </c>
      <c r="S28" s="133">
        <v>0</v>
      </c>
      <c r="T28" s="134">
        <v>0</v>
      </c>
      <c r="U28" s="25"/>
      <c r="V28" s="136"/>
      <c r="W28" s="136"/>
      <c r="X28" s="136"/>
      <c r="Y28" s="136"/>
      <c r="Z28" s="136"/>
      <c r="AA28" s="136"/>
      <c r="AB28" s="7"/>
      <c r="AC28" s="25"/>
      <c r="AD28" s="25"/>
      <c r="AE28" s="7"/>
      <c r="AF28" s="7"/>
      <c r="AG28" s="7"/>
      <c r="AH28" s="7"/>
      <c r="AI28" s="59"/>
    </row>
    <row r="29" spans="1:35" ht="15">
      <c r="A29" s="50" t="s">
        <v>64</v>
      </c>
      <c r="B29" s="22">
        <v>13</v>
      </c>
      <c r="C29" s="22">
        <v>0.22</v>
      </c>
      <c r="D29" s="22">
        <v>0.01</v>
      </c>
      <c r="E29" s="22">
        <v>2.6</v>
      </c>
      <c r="F29" s="58">
        <v>11.18</v>
      </c>
      <c r="G29" s="25"/>
      <c r="H29" s="57" t="s">
        <v>80</v>
      </c>
      <c r="I29" s="22">
        <v>0</v>
      </c>
      <c r="J29" s="22">
        <v>0</v>
      </c>
      <c r="K29" s="22">
        <v>0</v>
      </c>
      <c r="L29" s="22">
        <v>0</v>
      </c>
      <c r="M29" s="58">
        <v>0</v>
      </c>
      <c r="N29" s="7"/>
      <c r="O29" s="118" t="s">
        <v>44</v>
      </c>
      <c r="P29" s="133">
        <v>0.5</v>
      </c>
      <c r="Q29" s="133">
        <v>0</v>
      </c>
      <c r="R29" s="133">
        <v>0</v>
      </c>
      <c r="S29" s="133">
        <v>0.5</v>
      </c>
      <c r="T29" s="134">
        <v>1.87</v>
      </c>
      <c r="U29" s="25"/>
      <c r="V29" s="532" t="s">
        <v>89</v>
      </c>
      <c r="W29" s="525"/>
      <c r="X29" s="525"/>
      <c r="Y29" s="525"/>
      <c r="Z29" s="525"/>
      <c r="AA29" s="525"/>
      <c r="AB29" s="20"/>
      <c r="AC29" s="87" t="s">
        <v>90</v>
      </c>
      <c r="AD29" s="7"/>
      <c r="AE29" s="7"/>
      <c r="AF29" s="7"/>
      <c r="AG29" s="7"/>
      <c r="AH29" s="7"/>
      <c r="AI29" s="59"/>
    </row>
    <row r="30" spans="1:35" ht="15">
      <c r="A30" s="50" t="s">
        <v>66</v>
      </c>
      <c r="B30" s="22">
        <v>8</v>
      </c>
      <c r="C30" s="22">
        <v>7.0000000000000007E-2</v>
      </c>
      <c r="D30" s="22">
        <v>0.01</v>
      </c>
      <c r="E30" s="22">
        <v>0.77</v>
      </c>
      <c r="F30" s="58">
        <v>3.28</v>
      </c>
      <c r="G30" s="25"/>
      <c r="H30" s="138" t="s">
        <v>57</v>
      </c>
      <c r="I30" s="77">
        <v>100</v>
      </c>
      <c r="J30" s="77">
        <v>0</v>
      </c>
      <c r="K30" s="77">
        <v>0</v>
      </c>
      <c r="L30" s="77">
        <v>0</v>
      </c>
      <c r="M30" s="139">
        <v>0</v>
      </c>
      <c r="N30" s="7"/>
      <c r="O30" s="140" t="s">
        <v>57</v>
      </c>
      <c r="P30" s="141">
        <v>90</v>
      </c>
      <c r="Q30" s="141">
        <v>0</v>
      </c>
      <c r="R30" s="141">
        <v>0</v>
      </c>
      <c r="S30" s="141">
        <v>0</v>
      </c>
      <c r="T30" s="142">
        <v>0</v>
      </c>
      <c r="U30" s="25"/>
      <c r="V30" s="143" t="s">
        <v>91</v>
      </c>
      <c r="W30" s="25"/>
      <c r="X30" s="25"/>
      <c r="Y30" s="25"/>
      <c r="Z30" s="25"/>
      <c r="AA30" s="25"/>
      <c r="AB30" s="20"/>
      <c r="AC30" s="87" t="s">
        <v>92</v>
      </c>
      <c r="AD30" s="92"/>
      <c r="AE30" s="7"/>
      <c r="AF30" s="7"/>
      <c r="AG30" s="7"/>
      <c r="AH30" s="7"/>
      <c r="AI30" s="75"/>
    </row>
    <row r="31" spans="1:35">
      <c r="A31" s="50" t="s">
        <v>93</v>
      </c>
      <c r="B31" s="22">
        <v>0.05</v>
      </c>
      <c r="C31" s="144">
        <v>0</v>
      </c>
      <c r="D31" s="144">
        <v>0</v>
      </c>
      <c r="E31" s="144">
        <v>0.01</v>
      </c>
      <c r="F31" s="145">
        <v>7.0000000000000007E-2</v>
      </c>
      <c r="G31" s="7"/>
      <c r="H31" s="36" t="s">
        <v>94</v>
      </c>
      <c r="I31" s="132">
        <v>10</v>
      </c>
      <c r="J31" s="132">
        <v>0.26</v>
      </c>
      <c r="K31" s="132">
        <v>2.5</v>
      </c>
      <c r="L31" s="132">
        <v>0.27</v>
      </c>
      <c r="M31" s="96">
        <v>24.62</v>
      </c>
      <c r="N31" s="25"/>
      <c r="O31" s="68" t="s">
        <v>95</v>
      </c>
      <c r="P31" s="146">
        <v>22</v>
      </c>
      <c r="Q31" s="146">
        <v>1.8</v>
      </c>
      <c r="R31" s="146">
        <v>0.26</v>
      </c>
      <c r="S31" s="146">
        <v>11.39</v>
      </c>
      <c r="T31" s="147">
        <v>58.96</v>
      </c>
      <c r="U31" s="25"/>
      <c r="V31" s="26"/>
      <c r="W31" s="33"/>
      <c r="X31" s="33"/>
      <c r="Y31" s="33"/>
      <c r="Z31" s="33"/>
      <c r="AA31" s="33"/>
      <c r="AB31" s="20"/>
      <c r="AC31" s="26" t="s">
        <v>96</v>
      </c>
      <c r="AD31" s="148"/>
      <c r="AE31" s="149"/>
      <c r="AF31" s="149"/>
      <c r="AG31" s="149"/>
      <c r="AH31" s="149"/>
      <c r="AI31" s="7"/>
    </row>
    <row r="32" spans="1:35">
      <c r="A32" s="50" t="s">
        <v>42</v>
      </c>
      <c r="B32" s="22">
        <v>0.56000000000000005</v>
      </c>
      <c r="C32" s="144">
        <v>0</v>
      </c>
      <c r="D32" s="144">
        <v>0</v>
      </c>
      <c r="E32" s="144">
        <v>0</v>
      </c>
      <c r="F32" s="145">
        <v>0</v>
      </c>
      <c r="G32" s="7"/>
      <c r="H32" s="150" t="s">
        <v>97</v>
      </c>
      <c r="I32" s="104">
        <v>22</v>
      </c>
      <c r="J32" s="104">
        <v>2.2000000000000002</v>
      </c>
      <c r="K32" s="104">
        <v>1.58</v>
      </c>
      <c r="L32" s="104">
        <v>9.68</v>
      </c>
      <c r="M32" s="151">
        <v>64.459999999999994</v>
      </c>
      <c r="N32" s="25"/>
      <c r="O32" s="152" t="s">
        <v>98</v>
      </c>
      <c r="P32" s="54">
        <v>10</v>
      </c>
      <c r="Q32" s="54">
        <v>0.26</v>
      </c>
      <c r="R32" s="54">
        <v>2.5</v>
      </c>
      <c r="S32" s="54">
        <v>0.27</v>
      </c>
      <c r="T32" s="111">
        <v>24.62</v>
      </c>
      <c r="U32" s="25"/>
      <c r="V32" s="36" t="s">
        <v>20</v>
      </c>
      <c r="W32" s="37" t="s">
        <v>25</v>
      </c>
      <c r="X32" s="37" t="s">
        <v>22</v>
      </c>
      <c r="Y32" s="37" t="s">
        <v>23</v>
      </c>
      <c r="Z32" s="37" t="s">
        <v>24</v>
      </c>
      <c r="AA32" s="38" t="s">
        <v>5</v>
      </c>
      <c r="AB32" s="20"/>
      <c r="AC32" s="36" t="s">
        <v>20</v>
      </c>
      <c r="AD32" s="37" t="s">
        <v>25</v>
      </c>
      <c r="AE32" s="101" t="s">
        <v>22</v>
      </c>
      <c r="AF32" s="101" t="s">
        <v>23</v>
      </c>
      <c r="AG32" s="101" t="s">
        <v>24</v>
      </c>
      <c r="AH32" s="102" t="s">
        <v>5</v>
      </c>
      <c r="AI32" s="7"/>
    </row>
    <row r="33" spans="1:35">
      <c r="A33" s="50" t="s">
        <v>80</v>
      </c>
      <c r="B33" s="22">
        <v>0.04</v>
      </c>
      <c r="C33" s="144">
        <v>0</v>
      </c>
      <c r="D33" s="144">
        <v>0</v>
      </c>
      <c r="E33" s="144">
        <v>0</v>
      </c>
      <c r="F33" s="145">
        <v>0</v>
      </c>
      <c r="G33" s="7"/>
      <c r="H33" s="73" t="s">
        <v>47</v>
      </c>
      <c r="I33" s="74">
        <f t="shared" ref="I33:M33" si="7">SUM(I23:I32)</f>
        <v>189.68</v>
      </c>
      <c r="J33" s="74">
        <f t="shared" si="7"/>
        <v>4.4800000000000004</v>
      </c>
      <c r="K33" s="74">
        <f t="shared" si="7"/>
        <v>4.95</v>
      </c>
      <c r="L33" s="74">
        <f t="shared" si="7"/>
        <v>19.07</v>
      </c>
      <c r="M33" s="74">
        <f t="shared" si="7"/>
        <v>140.18</v>
      </c>
      <c r="N33" s="7"/>
      <c r="O33" s="153" t="s">
        <v>47</v>
      </c>
      <c r="P33" s="154">
        <f t="shared" ref="P33:T33" si="8">SUM(P20:P32)</f>
        <v>185.5</v>
      </c>
      <c r="Q33" s="154">
        <f t="shared" si="8"/>
        <v>4.72</v>
      </c>
      <c r="R33" s="154">
        <f t="shared" si="8"/>
        <v>6.1</v>
      </c>
      <c r="S33" s="154">
        <f t="shared" si="8"/>
        <v>17.739999999999998</v>
      </c>
      <c r="T33" s="154">
        <f t="shared" si="8"/>
        <v>147.13999999999999</v>
      </c>
      <c r="U33" s="25"/>
      <c r="V33" s="155" t="s">
        <v>99</v>
      </c>
      <c r="W33" s="19">
        <v>110</v>
      </c>
      <c r="X33" s="19">
        <v>4.4400000000000004</v>
      </c>
      <c r="Y33" s="19">
        <v>0.44400000000000001</v>
      </c>
      <c r="Z33" s="19">
        <v>26.27</v>
      </c>
      <c r="AA33" s="19">
        <v>129.5</v>
      </c>
      <c r="AB33" s="20"/>
      <c r="AC33" s="156" t="s">
        <v>64</v>
      </c>
      <c r="AD33" s="19">
        <v>100</v>
      </c>
      <c r="AE33" s="19">
        <v>1.7</v>
      </c>
      <c r="AF33" s="19">
        <v>0.1</v>
      </c>
      <c r="AG33" s="19">
        <v>20</v>
      </c>
      <c r="AH33" s="19">
        <v>86</v>
      </c>
      <c r="AI33" s="7"/>
    </row>
    <row r="34" spans="1:35" ht="15">
      <c r="A34" s="50" t="s">
        <v>88</v>
      </c>
      <c r="B34" s="22">
        <v>0.5</v>
      </c>
      <c r="C34" s="22">
        <v>0</v>
      </c>
      <c r="D34" s="22">
        <v>0.5</v>
      </c>
      <c r="E34" s="22">
        <v>0</v>
      </c>
      <c r="F34" s="58">
        <v>4.42</v>
      </c>
      <c r="G34" s="7"/>
      <c r="H34" s="87"/>
      <c r="I34" s="112"/>
      <c r="J34" s="112"/>
      <c r="K34" s="112"/>
      <c r="L34" s="112"/>
      <c r="M34" s="157"/>
      <c r="N34" s="7"/>
      <c r="O34" s="26" t="s">
        <v>100</v>
      </c>
      <c r="P34" s="7"/>
      <c r="Q34" s="7"/>
      <c r="R34" s="7"/>
      <c r="S34" s="7"/>
      <c r="T34" s="7"/>
      <c r="U34" s="25"/>
      <c r="V34" s="155" t="s">
        <v>42</v>
      </c>
      <c r="W34" s="24">
        <v>0.6</v>
      </c>
      <c r="X34" s="22">
        <v>0</v>
      </c>
      <c r="Y34" s="22">
        <v>0</v>
      </c>
      <c r="Z34" s="22">
        <v>0</v>
      </c>
      <c r="AA34" s="58">
        <v>0</v>
      </c>
      <c r="AB34" s="20"/>
      <c r="AC34" s="39" t="s">
        <v>101</v>
      </c>
      <c r="AD34" s="158">
        <v>2.4</v>
      </c>
      <c r="AE34" s="158">
        <v>0.03</v>
      </c>
      <c r="AF34" s="158">
        <v>1.95</v>
      </c>
      <c r="AG34" s="158">
        <v>0.02</v>
      </c>
      <c r="AH34" s="159">
        <v>17.45</v>
      </c>
      <c r="AI34" s="7"/>
    </row>
    <row r="35" spans="1:35">
      <c r="A35" s="128" t="s">
        <v>57</v>
      </c>
      <c r="B35" s="105">
        <v>100</v>
      </c>
      <c r="C35" s="160">
        <v>0</v>
      </c>
      <c r="D35" s="160">
        <v>0</v>
      </c>
      <c r="E35" s="160">
        <v>0</v>
      </c>
      <c r="F35" s="161">
        <v>0</v>
      </c>
      <c r="G35" s="7"/>
      <c r="H35" s="97" t="s">
        <v>102</v>
      </c>
      <c r="I35" s="7"/>
      <c r="J35" s="7"/>
      <c r="K35" s="7"/>
      <c r="L35" s="7"/>
      <c r="M35" s="7"/>
      <c r="N35" s="7"/>
      <c r="O35" s="162" t="s">
        <v>103</v>
      </c>
      <c r="P35" s="163"/>
      <c r="Q35" s="163"/>
      <c r="R35" s="25"/>
      <c r="S35" s="25"/>
      <c r="T35" s="25"/>
      <c r="U35" s="7"/>
      <c r="V35" s="164" t="s">
        <v>104</v>
      </c>
      <c r="W35" s="165">
        <v>2.2000000000000002</v>
      </c>
      <c r="X35" s="105">
        <v>0</v>
      </c>
      <c r="Y35" s="105">
        <v>2.2000000000000002</v>
      </c>
      <c r="Z35" s="105">
        <v>0</v>
      </c>
      <c r="AA35" s="106">
        <v>19.45</v>
      </c>
      <c r="AB35" s="20"/>
      <c r="AC35" s="138" t="s">
        <v>42</v>
      </c>
      <c r="AD35" s="166">
        <v>0.3</v>
      </c>
      <c r="AE35" s="166">
        <v>0</v>
      </c>
      <c r="AF35" s="166">
        <v>0</v>
      </c>
      <c r="AG35" s="166">
        <v>0</v>
      </c>
      <c r="AH35" s="167">
        <v>0</v>
      </c>
      <c r="AI35" s="49"/>
    </row>
    <row r="36" spans="1:35" ht="15">
      <c r="A36" s="50" t="s">
        <v>105</v>
      </c>
      <c r="B36" s="22">
        <v>10</v>
      </c>
      <c r="C36" s="22">
        <v>0.26</v>
      </c>
      <c r="D36" s="22">
        <v>2.5</v>
      </c>
      <c r="E36" s="22">
        <v>0.27</v>
      </c>
      <c r="F36" s="58">
        <v>24.62</v>
      </c>
      <c r="G36" s="20"/>
      <c r="H36" s="97" t="s">
        <v>106</v>
      </c>
      <c r="I36" s="7"/>
      <c r="J36" s="7"/>
      <c r="K36" s="7"/>
      <c r="L36" s="7"/>
      <c r="M36" s="7"/>
      <c r="N36" s="168"/>
      <c r="O36" s="169" t="s">
        <v>107</v>
      </c>
      <c r="P36" s="169"/>
      <c r="Q36" s="170"/>
      <c r="R36" s="170"/>
      <c r="S36" s="170"/>
      <c r="T36" s="170"/>
      <c r="U36" s="92"/>
      <c r="V36" s="171" t="s">
        <v>108</v>
      </c>
      <c r="W36" s="22">
        <v>50</v>
      </c>
      <c r="X36" s="19">
        <v>8.56</v>
      </c>
      <c r="Y36" s="19">
        <v>0.5</v>
      </c>
      <c r="Z36" s="19">
        <v>0</v>
      </c>
      <c r="AA36" s="172">
        <v>35.5</v>
      </c>
      <c r="AB36" s="25"/>
      <c r="AC36" s="46" t="s">
        <v>76</v>
      </c>
      <c r="AD36" s="83">
        <v>80</v>
      </c>
      <c r="AE36" s="173">
        <v>17.920000000000002</v>
      </c>
      <c r="AF36" s="173">
        <v>1.6</v>
      </c>
      <c r="AG36" s="173">
        <v>0</v>
      </c>
      <c r="AH36" s="174">
        <v>87.2</v>
      </c>
      <c r="AI36" s="81"/>
    </row>
    <row r="37" spans="1:35" ht="15">
      <c r="A37" s="150" t="s">
        <v>97</v>
      </c>
      <c r="B37" s="104">
        <v>12</v>
      </c>
      <c r="C37" s="104">
        <v>2.2000000000000002</v>
      </c>
      <c r="D37" s="104">
        <v>1.58</v>
      </c>
      <c r="E37" s="104">
        <v>9.68</v>
      </c>
      <c r="F37" s="151">
        <v>64.459999999999994</v>
      </c>
      <c r="G37" s="7"/>
      <c r="H37" s="26"/>
      <c r="I37" s="149"/>
      <c r="J37" s="149"/>
      <c r="K37" s="149"/>
      <c r="L37" s="149"/>
      <c r="M37" s="149"/>
      <c r="N37" s="7"/>
      <c r="O37" s="131" t="s">
        <v>20</v>
      </c>
      <c r="P37" s="175" t="s">
        <v>25</v>
      </c>
      <c r="Q37" s="175" t="s">
        <v>26</v>
      </c>
      <c r="R37" s="175" t="s">
        <v>27</v>
      </c>
      <c r="S37" s="175" t="s">
        <v>28</v>
      </c>
      <c r="T37" s="176" t="s">
        <v>5</v>
      </c>
      <c r="U37" s="92"/>
      <c r="V37" s="171" t="s">
        <v>64</v>
      </c>
      <c r="W37" s="22">
        <v>61</v>
      </c>
      <c r="X37" s="19">
        <v>1.03</v>
      </c>
      <c r="Y37" s="19">
        <v>0.06</v>
      </c>
      <c r="Z37" s="19">
        <v>12.2</v>
      </c>
      <c r="AA37" s="172">
        <v>52.46</v>
      </c>
      <c r="AB37" s="25"/>
      <c r="AC37" s="57" t="s">
        <v>109</v>
      </c>
      <c r="AD37" s="22">
        <v>0.6</v>
      </c>
      <c r="AE37" s="22">
        <v>0.06</v>
      </c>
      <c r="AF37" s="22">
        <v>7.0000000000000007E-2</v>
      </c>
      <c r="AG37" s="22">
        <v>0.1</v>
      </c>
      <c r="AH37" s="58">
        <v>1.27</v>
      </c>
      <c r="AI37" s="81"/>
    </row>
    <row r="38" spans="1:35" ht="15">
      <c r="A38" s="177" t="s">
        <v>47</v>
      </c>
      <c r="B38" s="74">
        <f t="shared" ref="B38:F38" si="9">SUM(B25:B37)</f>
        <v>177.26</v>
      </c>
      <c r="C38" s="74">
        <f t="shared" si="9"/>
        <v>3.14</v>
      </c>
      <c r="D38" s="74">
        <f t="shared" si="9"/>
        <v>4.66</v>
      </c>
      <c r="E38" s="74">
        <f t="shared" si="9"/>
        <v>15.44</v>
      </c>
      <c r="F38" s="74">
        <f t="shared" si="9"/>
        <v>118.85</v>
      </c>
      <c r="G38" s="7"/>
      <c r="H38" s="150" t="s">
        <v>20</v>
      </c>
      <c r="I38" s="178" t="s">
        <v>25</v>
      </c>
      <c r="J38" s="178" t="s">
        <v>26</v>
      </c>
      <c r="K38" s="178" t="s">
        <v>27</v>
      </c>
      <c r="L38" s="178" t="s">
        <v>28</v>
      </c>
      <c r="M38" s="179" t="s">
        <v>5</v>
      </c>
      <c r="N38" s="7"/>
      <c r="O38" s="57" t="s">
        <v>110</v>
      </c>
      <c r="P38" s="180">
        <v>80</v>
      </c>
      <c r="Q38" s="180">
        <v>2.16</v>
      </c>
      <c r="R38" s="180">
        <v>0.24</v>
      </c>
      <c r="S38" s="180">
        <v>22.56</v>
      </c>
      <c r="T38" s="181">
        <v>104</v>
      </c>
      <c r="U38" s="92"/>
      <c r="V38" s="171" t="s">
        <v>111</v>
      </c>
      <c r="W38" s="22">
        <v>0.3</v>
      </c>
      <c r="X38" s="22">
        <v>0</v>
      </c>
      <c r="Y38" s="22">
        <v>0</v>
      </c>
      <c r="Z38" s="22">
        <v>0</v>
      </c>
      <c r="AA38" s="182">
        <v>0</v>
      </c>
      <c r="AB38" s="7"/>
      <c r="AC38" s="57" t="s">
        <v>41</v>
      </c>
      <c r="AD38" s="22">
        <v>4</v>
      </c>
      <c r="AE38" s="22">
        <v>7.4285714285714288E-2</v>
      </c>
      <c r="AF38" s="22">
        <v>2.68</v>
      </c>
      <c r="AG38" s="22">
        <v>0.10285714285714286</v>
      </c>
      <c r="AH38" s="58">
        <v>24.84</v>
      </c>
      <c r="AI38" s="81"/>
    </row>
    <row r="39" spans="1:35">
      <c r="A39" s="112"/>
      <c r="B39" s="112"/>
      <c r="C39" s="112"/>
      <c r="D39" s="112"/>
      <c r="E39" s="112"/>
      <c r="F39" s="112"/>
      <c r="G39" s="7"/>
      <c r="H39" s="57" t="s">
        <v>112</v>
      </c>
      <c r="I39" s="19">
        <v>80</v>
      </c>
      <c r="J39" s="19">
        <v>4.16</v>
      </c>
      <c r="K39" s="19">
        <v>0.64</v>
      </c>
      <c r="L39" s="19">
        <v>19.36</v>
      </c>
      <c r="M39" s="122">
        <v>104.8</v>
      </c>
      <c r="N39" s="7"/>
      <c r="O39" s="155" t="s">
        <v>42</v>
      </c>
      <c r="P39" s="54">
        <v>0.4</v>
      </c>
      <c r="Q39" s="144">
        <v>0</v>
      </c>
      <c r="R39" s="144">
        <v>0</v>
      </c>
      <c r="S39" s="144">
        <v>0</v>
      </c>
      <c r="T39" s="145">
        <v>0</v>
      </c>
      <c r="U39" s="92"/>
      <c r="V39" s="171" t="s">
        <v>41</v>
      </c>
      <c r="W39" s="22">
        <v>0.43</v>
      </c>
      <c r="X39" s="22">
        <v>0.01</v>
      </c>
      <c r="Y39" s="22">
        <v>0.28999999999999998</v>
      </c>
      <c r="Z39" s="22">
        <v>0.01</v>
      </c>
      <c r="AA39" s="182">
        <v>2.67</v>
      </c>
      <c r="AB39" s="7"/>
      <c r="AC39" s="57" t="s">
        <v>42</v>
      </c>
      <c r="AD39" s="22">
        <v>0.4</v>
      </c>
      <c r="AE39" s="22">
        <v>0</v>
      </c>
      <c r="AF39" s="22">
        <v>0</v>
      </c>
      <c r="AG39" s="22">
        <v>0</v>
      </c>
      <c r="AH39" s="58">
        <v>0</v>
      </c>
      <c r="AI39" s="31"/>
    </row>
    <row r="40" spans="1:35" ht="15">
      <c r="A40" s="533" t="s">
        <v>113</v>
      </c>
      <c r="B40" s="525"/>
      <c r="C40" s="525"/>
      <c r="D40" s="525"/>
      <c r="E40" s="525"/>
      <c r="F40" s="525"/>
      <c r="G40" s="7"/>
      <c r="H40" s="183" t="s">
        <v>42</v>
      </c>
      <c r="I40" s="63">
        <v>0.1</v>
      </c>
      <c r="J40" s="63">
        <v>0</v>
      </c>
      <c r="K40" s="63">
        <v>0</v>
      </c>
      <c r="L40" s="63">
        <v>0</v>
      </c>
      <c r="M40" s="184">
        <v>0</v>
      </c>
      <c r="N40" s="7"/>
      <c r="O40" s="164" t="s">
        <v>104</v>
      </c>
      <c r="P40" s="104">
        <v>2.2000000000000002</v>
      </c>
      <c r="Q40" s="105">
        <v>0</v>
      </c>
      <c r="R40" s="105">
        <v>2.2000000000000002</v>
      </c>
      <c r="S40" s="105">
        <v>0</v>
      </c>
      <c r="T40" s="106">
        <v>19.45</v>
      </c>
      <c r="U40" s="92"/>
      <c r="V40" s="185" t="s">
        <v>114</v>
      </c>
      <c r="W40" s="19">
        <v>3</v>
      </c>
      <c r="X40" s="22">
        <v>0</v>
      </c>
      <c r="Y40" s="19">
        <v>3</v>
      </c>
      <c r="Z40" s="22">
        <v>0</v>
      </c>
      <c r="AA40" s="172">
        <v>26.52</v>
      </c>
      <c r="AB40" s="7"/>
      <c r="AC40" s="186" t="s">
        <v>80</v>
      </c>
      <c r="AD40" s="19">
        <v>0.03</v>
      </c>
      <c r="AE40" s="22">
        <v>0</v>
      </c>
      <c r="AF40" s="22">
        <v>0</v>
      </c>
      <c r="AG40" s="22">
        <v>0</v>
      </c>
      <c r="AH40" s="58">
        <v>0</v>
      </c>
      <c r="AI40" s="59"/>
    </row>
    <row r="41" spans="1:35" ht="15">
      <c r="A41" s="187" t="s">
        <v>115</v>
      </c>
      <c r="B41" s="25">
        <f t="shared" ref="B41:F41" si="10">B46*15/30</f>
        <v>15</v>
      </c>
      <c r="C41" s="25">
        <f t="shared" si="10"/>
        <v>2.5339285714285711</v>
      </c>
      <c r="D41" s="25">
        <f t="shared" si="10"/>
        <v>1.2589285714285714</v>
      </c>
      <c r="E41" s="25">
        <f t="shared" si="10"/>
        <v>0</v>
      </c>
      <c r="F41" s="25">
        <f t="shared" si="10"/>
        <v>21.45</v>
      </c>
      <c r="G41" s="7"/>
      <c r="H41" s="188" t="s">
        <v>57</v>
      </c>
      <c r="I41" s="189">
        <v>55</v>
      </c>
      <c r="J41" s="190">
        <v>0</v>
      </c>
      <c r="K41" s="190">
        <v>0</v>
      </c>
      <c r="L41" s="190">
        <v>0</v>
      </c>
      <c r="M41" s="190">
        <v>0</v>
      </c>
      <c r="N41" s="7"/>
      <c r="O41" s="46" t="s">
        <v>76</v>
      </c>
      <c r="P41" s="83">
        <v>60</v>
      </c>
      <c r="Q41" s="83">
        <v>13.433333333333334</v>
      </c>
      <c r="R41" s="83">
        <v>1.2000000000000002</v>
      </c>
      <c r="S41" s="83">
        <v>0</v>
      </c>
      <c r="T41" s="84">
        <v>65.433333333333337</v>
      </c>
      <c r="U41" s="92"/>
      <c r="V41" s="185" t="s">
        <v>45</v>
      </c>
      <c r="W41" s="19">
        <v>0.04</v>
      </c>
      <c r="X41" s="22">
        <v>0</v>
      </c>
      <c r="Y41" s="22">
        <v>0</v>
      </c>
      <c r="Z41" s="22">
        <v>0</v>
      </c>
      <c r="AA41" s="182">
        <v>0</v>
      </c>
      <c r="AB41" s="7"/>
      <c r="AC41" s="191" t="s">
        <v>116</v>
      </c>
      <c r="AD41" s="166">
        <v>1</v>
      </c>
      <c r="AE41" s="77">
        <v>0</v>
      </c>
      <c r="AF41" s="77">
        <v>1</v>
      </c>
      <c r="AG41" s="77">
        <v>0</v>
      </c>
      <c r="AH41" s="139">
        <v>8.84</v>
      </c>
      <c r="AI41" s="59"/>
    </row>
    <row r="42" spans="1:35" ht="15">
      <c r="A42" s="36" t="s">
        <v>20</v>
      </c>
      <c r="B42" s="37" t="s">
        <v>21</v>
      </c>
      <c r="C42" s="37" t="s">
        <v>22</v>
      </c>
      <c r="D42" s="37" t="s">
        <v>23</v>
      </c>
      <c r="E42" s="37" t="s">
        <v>24</v>
      </c>
      <c r="F42" s="38" t="s">
        <v>5</v>
      </c>
      <c r="G42" s="7"/>
      <c r="H42" s="152" t="s">
        <v>117</v>
      </c>
      <c r="I42" s="54">
        <v>60</v>
      </c>
      <c r="J42" s="19">
        <v>11.333333333333334</v>
      </c>
      <c r="K42" s="19">
        <v>8.0333333333333332</v>
      </c>
      <c r="L42" s="19">
        <v>0</v>
      </c>
      <c r="M42" s="122">
        <v>117</v>
      </c>
      <c r="N42" s="7"/>
      <c r="O42" s="57" t="s">
        <v>118</v>
      </c>
      <c r="P42" s="22">
        <v>7</v>
      </c>
      <c r="Q42" s="22">
        <v>7.0000000000000007E-2</v>
      </c>
      <c r="R42" s="22">
        <v>0.02</v>
      </c>
      <c r="S42" s="22">
        <v>0.42</v>
      </c>
      <c r="T42" s="58">
        <v>2.17</v>
      </c>
      <c r="U42" s="92"/>
      <c r="V42" s="192" t="s">
        <v>42</v>
      </c>
      <c r="W42" s="193">
        <v>0.3</v>
      </c>
      <c r="X42" s="105">
        <v>0</v>
      </c>
      <c r="Y42" s="105">
        <v>0</v>
      </c>
      <c r="Z42" s="105">
        <v>0</v>
      </c>
      <c r="AA42" s="194">
        <v>0</v>
      </c>
      <c r="AB42" s="7"/>
      <c r="AC42" s="46" t="s">
        <v>119</v>
      </c>
      <c r="AD42" s="83">
        <v>7</v>
      </c>
      <c r="AE42" s="83">
        <v>0.08</v>
      </c>
      <c r="AF42" s="83">
        <v>0.01</v>
      </c>
      <c r="AG42" s="83">
        <v>0.65</v>
      </c>
      <c r="AH42" s="84">
        <v>2.8</v>
      </c>
      <c r="AI42" s="31"/>
    </row>
    <row r="43" spans="1:35" ht="15">
      <c r="A43" s="155" t="s">
        <v>99</v>
      </c>
      <c r="B43" s="19">
        <v>110</v>
      </c>
      <c r="C43" s="19">
        <v>4.4400000000000004</v>
      </c>
      <c r="D43" s="19">
        <v>0.44400000000000001</v>
      </c>
      <c r="E43" s="19">
        <v>26.27</v>
      </c>
      <c r="F43" s="19">
        <v>129.5</v>
      </c>
      <c r="G43" s="7"/>
      <c r="H43" s="152" t="s">
        <v>120</v>
      </c>
      <c r="I43" s="54">
        <v>1.4</v>
      </c>
      <c r="J43" s="19">
        <v>0.14000000000000001</v>
      </c>
      <c r="K43" s="19">
        <v>0.01</v>
      </c>
      <c r="L43" s="19">
        <v>1.07</v>
      </c>
      <c r="M43" s="122">
        <v>5.0999999999999996</v>
      </c>
      <c r="N43" s="7"/>
      <c r="O43" s="57" t="s">
        <v>77</v>
      </c>
      <c r="P43" s="22">
        <v>13</v>
      </c>
      <c r="Q43" s="22">
        <v>0.39</v>
      </c>
      <c r="R43" s="22">
        <v>4.55</v>
      </c>
      <c r="S43" s="22">
        <v>0.56999999999999995</v>
      </c>
      <c r="T43" s="58">
        <v>44.85</v>
      </c>
      <c r="U43" s="92"/>
      <c r="V43" s="186" t="s">
        <v>120</v>
      </c>
      <c r="W43" s="19">
        <v>2.86</v>
      </c>
      <c r="X43" s="22">
        <v>0.28999999999999998</v>
      </c>
      <c r="Y43" s="22">
        <v>0.03</v>
      </c>
      <c r="Z43" s="22">
        <v>2.1800000000000002</v>
      </c>
      <c r="AA43" s="58">
        <v>10.41</v>
      </c>
      <c r="AB43" s="7"/>
      <c r="AC43" s="195" t="s">
        <v>57</v>
      </c>
      <c r="AD43" s="22">
        <v>5</v>
      </c>
      <c r="AE43" s="22">
        <v>0</v>
      </c>
      <c r="AF43" s="22">
        <v>0</v>
      </c>
      <c r="AG43" s="22">
        <v>0</v>
      </c>
      <c r="AH43" s="58">
        <v>0</v>
      </c>
      <c r="AI43" s="81"/>
    </row>
    <row r="44" spans="1:35" ht="15">
      <c r="A44" s="155" t="s">
        <v>42</v>
      </c>
      <c r="B44" s="24">
        <v>0.3</v>
      </c>
      <c r="C44" s="22">
        <v>0</v>
      </c>
      <c r="D44" s="22">
        <v>0</v>
      </c>
      <c r="E44" s="22">
        <v>0</v>
      </c>
      <c r="F44" s="58">
        <v>0</v>
      </c>
      <c r="G44" s="7"/>
      <c r="H44" s="152" t="s">
        <v>77</v>
      </c>
      <c r="I44" s="54">
        <v>12.5</v>
      </c>
      <c r="J44" s="19">
        <v>0.31</v>
      </c>
      <c r="K44" s="19">
        <v>4.37</v>
      </c>
      <c r="L44" s="19">
        <v>0.55000000000000004</v>
      </c>
      <c r="M44" s="122">
        <v>43.12</v>
      </c>
      <c r="N44" s="7"/>
      <c r="O44" s="57" t="s">
        <v>42</v>
      </c>
      <c r="P44" s="22">
        <v>0.3</v>
      </c>
      <c r="Q44" s="22">
        <v>0</v>
      </c>
      <c r="R44" s="22">
        <v>0</v>
      </c>
      <c r="S44" s="22">
        <v>0</v>
      </c>
      <c r="T44" s="58">
        <v>0</v>
      </c>
      <c r="U44" s="92"/>
      <c r="V44" s="185" t="s">
        <v>66</v>
      </c>
      <c r="W44" s="19">
        <v>7</v>
      </c>
      <c r="X44" s="22">
        <v>0.06</v>
      </c>
      <c r="Y44" s="22">
        <v>0.01</v>
      </c>
      <c r="Z44" s="22">
        <v>0.67</v>
      </c>
      <c r="AA44" s="182">
        <v>2.87</v>
      </c>
      <c r="AB44" s="7"/>
      <c r="AC44" s="186" t="s">
        <v>77</v>
      </c>
      <c r="AD44" s="22">
        <v>8</v>
      </c>
      <c r="AE44" s="22">
        <v>0.24</v>
      </c>
      <c r="AF44" s="22">
        <v>2.8</v>
      </c>
      <c r="AG44" s="22">
        <v>0.35</v>
      </c>
      <c r="AH44" s="58">
        <v>27.6</v>
      </c>
      <c r="AI44" s="81"/>
    </row>
    <row r="45" spans="1:35" ht="15">
      <c r="A45" s="164" t="s">
        <v>104</v>
      </c>
      <c r="B45" s="165">
        <v>2.2000000000000002</v>
      </c>
      <c r="C45" s="105">
        <v>0</v>
      </c>
      <c r="D45" s="105">
        <v>2.2000000000000002</v>
      </c>
      <c r="E45" s="105">
        <v>0</v>
      </c>
      <c r="F45" s="106">
        <v>19.45</v>
      </c>
      <c r="G45" s="7"/>
      <c r="H45" s="196" t="s">
        <v>121</v>
      </c>
      <c r="I45" s="197">
        <v>9</v>
      </c>
      <c r="J45" s="198">
        <v>0.16199999999999998</v>
      </c>
      <c r="K45" s="198">
        <v>7.1999999999999998E-3</v>
      </c>
      <c r="L45" s="198">
        <v>0.63</v>
      </c>
      <c r="M45" s="199">
        <v>2.79</v>
      </c>
      <c r="N45" s="7"/>
      <c r="O45" s="186" t="s">
        <v>80</v>
      </c>
      <c r="P45" s="19">
        <v>0.04</v>
      </c>
      <c r="Q45" s="22">
        <v>0</v>
      </c>
      <c r="R45" s="22">
        <v>0</v>
      </c>
      <c r="S45" s="22">
        <v>0</v>
      </c>
      <c r="T45" s="58">
        <v>0</v>
      </c>
      <c r="U45" s="200"/>
      <c r="V45" s="185" t="s">
        <v>122</v>
      </c>
      <c r="W45" s="19">
        <v>0.6</v>
      </c>
      <c r="X45" s="22">
        <v>0.13</v>
      </c>
      <c r="Y45" s="22">
        <v>0.17</v>
      </c>
      <c r="Z45" s="22">
        <v>0</v>
      </c>
      <c r="AA45" s="182">
        <v>2.12</v>
      </c>
      <c r="AB45" s="7"/>
      <c r="AC45" s="186" t="s">
        <v>42</v>
      </c>
      <c r="AD45" s="22">
        <v>0.1</v>
      </c>
      <c r="AE45" s="22">
        <v>0</v>
      </c>
      <c r="AF45" s="22">
        <v>0</v>
      </c>
      <c r="AG45" s="22">
        <v>0</v>
      </c>
      <c r="AH45" s="58">
        <v>0</v>
      </c>
      <c r="AI45" s="31"/>
    </row>
    <row r="46" spans="1:35" ht="15">
      <c r="A46" s="57" t="s">
        <v>123</v>
      </c>
      <c r="B46" s="22">
        <v>30</v>
      </c>
      <c r="C46" s="22">
        <v>5.0678571428571431</v>
      </c>
      <c r="D46" s="22">
        <v>2.5178571428571428</v>
      </c>
      <c r="E46" s="22">
        <v>0</v>
      </c>
      <c r="F46" s="58">
        <v>42.9</v>
      </c>
      <c r="G46" s="7"/>
      <c r="H46" s="152" t="s">
        <v>57</v>
      </c>
      <c r="I46" s="54">
        <v>10</v>
      </c>
      <c r="J46" s="19">
        <v>0</v>
      </c>
      <c r="K46" s="19">
        <v>0</v>
      </c>
      <c r="L46" s="19">
        <v>0</v>
      </c>
      <c r="M46" s="122">
        <v>0</v>
      </c>
      <c r="N46" s="7"/>
      <c r="O46" s="201" t="s">
        <v>116</v>
      </c>
      <c r="P46" s="51">
        <v>0.4</v>
      </c>
      <c r="Q46" s="51">
        <v>0</v>
      </c>
      <c r="R46" s="51">
        <v>0.4</v>
      </c>
      <c r="S46" s="51">
        <v>0</v>
      </c>
      <c r="T46" s="52">
        <v>3.54</v>
      </c>
      <c r="U46" s="200"/>
      <c r="V46" s="185" t="s">
        <v>77</v>
      </c>
      <c r="W46" s="166">
        <v>9</v>
      </c>
      <c r="X46" s="77">
        <v>0.22500000000000001</v>
      </c>
      <c r="Y46" s="77">
        <v>3.15</v>
      </c>
      <c r="Z46" s="77">
        <v>0.26999999999999996</v>
      </c>
      <c r="AA46" s="139">
        <v>30.6</v>
      </c>
      <c r="AB46" s="7"/>
      <c r="AC46" s="186" t="s">
        <v>45</v>
      </c>
      <c r="AD46" s="22">
        <v>0.1</v>
      </c>
      <c r="AE46" s="22">
        <v>0</v>
      </c>
      <c r="AF46" s="22">
        <v>0</v>
      </c>
      <c r="AG46" s="22">
        <v>0</v>
      </c>
      <c r="AH46" s="58">
        <v>0</v>
      </c>
      <c r="AI46" s="59"/>
    </row>
    <row r="47" spans="1:35" ht="15">
      <c r="A47" s="57" t="s">
        <v>117</v>
      </c>
      <c r="B47" s="22">
        <v>30</v>
      </c>
      <c r="C47" s="22">
        <v>4.7142857142857144</v>
      </c>
      <c r="D47" s="22">
        <v>6.3428571428571425</v>
      </c>
      <c r="E47" s="22">
        <v>0</v>
      </c>
      <c r="F47" s="58">
        <v>58.5</v>
      </c>
      <c r="G47" s="7"/>
      <c r="H47" s="152" t="s">
        <v>104</v>
      </c>
      <c r="I47" s="54">
        <v>1</v>
      </c>
      <c r="J47" s="54">
        <v>0</v>
      </c>
      <c r="K47" s="19">
        <v>1</v>
      </c>
      <c r="L47" s="54">
        <v>0</v>
      </c>
      <c r="M47" s="122">
        <v>8.84</v>
      </c>
      <c r="N47" s="7"/>
      <c r="O47" s="186" t="s">
        <v>124</v>
      </c>
      <c r="P47" s="19">
        <v>0.2</v>
      </c>
      <c r="Q47" s="22">
        <v>0.02</v>
      </c>
      <c r="R47" s="22">
        <v>0.03</v>
      </c>
      <c r="S47" s="22">
        <v>0.11</v>
      </c>
      <c r="T47" s="58">
        <v>0.65</v>
      </c>
      <c r="U47" s="200"/>
      <c r="V47" s="185" t="s">
        <v>80</v>
      </c>
      <c r="W47" s="202">
        <v>0</v>
      </c>
      <c r="X47" s="107">
        <v>0</v>
      </c>
      <c r="Y47" s="107">
        <v>0</v>
      </c>
      <c r="Z47" s="107">
        <v>0</v>
      </c>
      <c r="AA47" s="203">
        <v>0</v>
      </c>
      <c r="AB47" s="7"/>
      <c r="AC47" s="76" t="s">
        <v>120</v>
      </c>
      <c r="AD47" s="77">
        <v>3</v>
      </c>
      <c r="AE47" s="77">
        <v>0.31</v>
      </c>
      <c r="AF47" s="77">
        <v>0.03</v>
      </c>
      <c r="AG47" s="77">
        <v>2.29</v>
      </c>
      <c r="AH47" s="139">
        <v>10.92</v>
      </c>
      <c r="AI47" s="59"/>
    </row>
    <row r="48" spans="1:35" ht="15">
      <c r="A48" s="57" t="s">
        <v>82</v>
      </c>
      <c r="B48" s="22">
        <v>4</v>
      </c>
      <c r="C48" s="22">
        <v>0.17</v>
      </c>
      <c r="D48" s="22">
        <v>0.02</v>
      </c>
      <c r="E48" s="22">
        <v>0.75</v>
      </c>
      <c r="F48" s="58">
        <v>3.28</v>
      </c>
      <c r="G48" s="7"/>
      <c r="H48" s="50" t="s">
        <v>42</v>
      </c>
      <c r="I48" s="54">
        <v>0.4</v>
      </c>
      <c r="J48" s="119">
        <v>0</v>
      </c>
      <c r="K48" s="119">
        <v>0</v>
      </c>
      <c r="L48" s="119">
        <v>0</v>
      </c>
      <c r="M48" s="204">
        <v>0</v>
      </c>
      <c r="N48" s="7"/>
      <c r="O48" s="186" t="s">
        <v>120</v>
      </c>
      <c r="P48" s="19">
        <v>2.86</v>
      </c>
      <c r="Q48" s="22">
        <v>0.28999999999999998</v>
      </c>
      <c r="R48" s="22">
        <v>0.03</v>
      </c>
      <c r="S48" s="22">
        <v>2.1800000000000002</v>
      </c>
      <c r="T48" s="58">
        <v>10.41</v>
      </c>
      <c r="U48" s="205"/>
      <c r="V48" s="206" t="s">
        <v>42</v>
      </c>
      <c r="W48" s="105">
        <v>0.02</v>
      </c>
      <c r="X48" s="105">
        <v>0</v>
      </c>
      <c r="Y48" s="105">
        <v>0</v>
      </c>
      <c r="Z48" s="105">
        <v>0</v>
      </c>
      <c r="AA48" s="194">
        <v>0</v>
      </c>
      <c r="AB48" s="7"/>
      <c r="AC48" s="201" t="s">
        <v>57</v>
      </c>
      <c r="AD48" s="207">
        <v>0.3</v>
      </c>
      <c r="AE48" s="207">
        <v>0</v>
      </c>
      <c r="AF48" s="207">
        <v>0</v>
      </c>
      <c r="AG48" s="207">
        <v>0</v>
      </c>
      <c r="AH48" s="208">
        <v>0</v>
      </c>
      <c r="AI48" s="209"/>
    </row>
    <row r="49" spans="1:35" ht="15">
      <c r="A49" s="57" t="s">
        <v>66</v>
      </c>
      <c r="B49" s="22">
        <v>5</v>
      </c>
      <c r="C49" s="22">
        <v>0.04</v>
      </c>
      <c r="D49" s="22">
        <v>0.01</v>
      </c>
      <c r="E49" s="22">
        <v>0.47999999999999993</v>
      </c>
      <c r="F49" s="58">
        <v>2.0499999999999998</v>
      </c>
      <c r="G49" s="7"/>
      <c r="H49" s="183" t="s">
        <v>45</v>
      </c>
      <c r="I49" s="63">
        <v>0.1</v>
      </c>
      <c r="J49" s="210">
        <v>0</v>
      </c>
      <c r="K49" s="210">
        <v>0</v>
      </c>
      <c r="L49" s="210">
        <v>0</v>
      </c>
      <c r="M49" s="211">
        <v>0</v>
      </c>
      <c r="N49" s="7"/>
      <c r="O49" s="191" t="s">
        <v>57</v>
      </c>
      <c r="P49" s="77">
        <v>20</v>
      </c>
      <c r="Q49" s="77">
        <v>0</v>
      </c>
      <c r="R49" s="77">
        <v>0</v>
      </c>
      <c r="S49" s="77">
        <v>0</v>
      </c>
      <c r="T49" s="139">
        <v>0</v>
      </c>
      <c r="U49" s="205"/>
      <c r="V49" s="82" t="s">
        <v>125</v>
      </c>
      <c r="W49" s="83">
        <v>40</v>
      </c>
      <c r="X49" s="212">
        <v>0.56000000000000005</v>
      </c>
      <c r="Y49" s="212">
        <v>0.04</v>
      </c>
      <c r="Z49" s="212">
        <v>3.2</v>
      </c>
      <c r="AA49" s="213">
        <v>17.600000000000001</v>
      </c>
      <c r="AB49" s="7"/>
      <c r="AC49" s="186" t="s">
        <v>126</v>
      </c>
      <c r="AD49" s="22">
        <v>10</v>
      </c>
      <c r="AE49" s="22">
        <v>0.09</v>
      </c>
      <c r="AF49" s="22">
        <v>0.02</v>
      </c>
      <c r="AG49" s="22">
        <v>0.96</v>
      </c>
      <c r="AH49" s="58">
        <v>4.0999999999999996</v>
      </c>
      <c r="AI49" s="59"/>
    </row>
    <row r="50" spans="1:35" ht="15">
      <c r="A50" s="57" t="s">
        <v>127</v>
      </c>
      <c r="B50" s="22">
        <v>5</v>
      </c>
      <c r="C50" s="19">
        <v>0.51</v>
      </c>
      <c r="D50" s="19">
        <v>0.05</v>
      </c>
      <c r="E50" s="19">
        <v>3.81</v>
      </c>
      <c r="F50" s="19">
        <v>18.2</v>
      </c>
      <c r="G50" s="7"/>
      <c r="H50" s="82" t="s">
        <v>128</v>
      </c>
      <c r="I50" s="83">
        <v>20</v>
      </c>
      <c r="J50" s="83">
        <v>0.14000000000000001</v>
      </c>
      <c r="K50" s="83">
        <v>0.02</v>
      </c>
      <c r="L50" s="83">
        <v>0.72</v>
      </c>
      <c r="M50" s="84">
        <v>3</v>
      </c>
      <c r="N50" s="7"/>
      <c r="O50" s="214" t="s">
        <v>105</v>
      </c>
      <c r="P50" s="83">
        <v>8</v>
      </c>
      <c r="Q50" s="83">
        <v>0.19428571428571431</v>
      </c>
      <c r="R50" s="83">
        <v>2</v>
      </c>
      <c r="S50" s="83">
        <v>0.25142857142857145</v>
      </c>
      <c r="T50" s="84">
        <v>19.759999999999998</v>
      </c>
      <c r="U50" s="205"/>
      <c r="V50" s="50" t="s">
        <v>129</v>
      </c>
      <c r="W50" s="215">
        <v>1</v>
      </c>
      <c r="X50" s="216">
        <v>0.03</v>
      </c>
      <c r="Y50" s="216">
        <v>0.01</v>
      </c>
      <c r="Z50" s="216">
        <v>7.0000000000000007E-2</v>
      </c>
      <c r="AA50" s="217">
        <v>0.43</v>
      </c>
      <c r="AB50" s="7"/>
      <c r="AC50" s="186" t="s">
        <v>71</v>
      </c>
      <c r="AD50" s="22">
        <v>23</v>
      </c>
      <c r="AE50" s="22">
        <v>0.28999999999999998</v>
      </c>
      <c r="AF50" s="54">
        <v>0.02</v>
      </c>
      <c r="AG50" s="22">
        <v>1.33</v>
      </c>
      <c r="AH50" s="111">
        <v>5.75</v>
      </c>
      <c r="AI50" s="59"/>
    </row>
    <row r="51" spans="1:35" ht="15">
      <c r="A51" s="57" t="s">
        <v>69</v>
      </c>
      <c r="B51" s="22">
        <v>16</v>
      </c>
      <c r="C51" s="19">
        <v>0.19</v>
      </c>
      <c r="D51" s="19">
        <v>0.03</v>
      </c>
      <c r="E51" s="19">
        <v>0.69</v>
      </c>
      <c r="F51" s="19">
        <v>3.84</v>
      </c>
      <c r="G51" s="7"/>
      <c r="H51" s="128" t="s">
        <v>75</v>
      </c>
      <c r="I51" s="105">
        <v>20</v>
      </c>
      <c r="J51" s="105">
        <v>0.06</v>
      </c>
      <c r="K51" s="105">
        <v>0.04</v>
      </c>
      <c r="L51" s="105">
        <v>0.46</v>
      </c>
      <c r="M51" s="218">
        <v>2.2000000000000002</v>
      </c>
      <c r="N51" s="7"/>
      <c r="O51" s="50" t="s">
        <v>66</v>
      </c>
      <c r="P51" s="22">
        <v>30</v>
      </c>
      <c r="Q51" s="22">
        <v>0.26250000000000001</v>
      </c>
      <c r="R51" s="22">
        <v>3.7499999999999999E-2</v>
      </c>
      <c r="S51" s="22">
        <v>2.8875000000000002</v>
      </c>
      <c r="T51" s="58">
        <v>12.299999999999999</v>
      </c>
      <c r="U51" s="205"/>
      <c r="V51" s="108" t="s">
        <v>114</v>
      </c>
      <c r="W51" s="54">
        <v>0.37</v>
      </c>
      <c r="X51" s="54">
        <v>0</v>
      </c>
      <c r="Y51" s="19">
        <v>0.37</v>
      </c>
      <c r="Z51" s="54">
        <v>0</v>
      </c>
      <c r="AA51" s="122">
        <v>3.27</v>
      </c>
      <c r="AB51" s="7"/>
      <c r="AC51" s="186" t="s">
        <v>42</v>
      </c>
      <c r="AD51" s="22">
        <v>0.13</v>
      </c>
      <c r="AE51" s="22">
        <v>0</v>
      </c>
      <c r="AF51" s="22">
        <v>0</v>
      </c>
      <c r="AG51" s="22">
        <v>0</v>
      </c>
      <c r="AH51" s="58">
        <v>0</v>
      </c>
      <c r="AI51" s="75"/>
    </row>
    <row r="52" spans="1:35" ht="15">
      <c r="A52" s="219" t="s">
        <v>42</v>
      </c>
      <c r="B52" s="105">
        <v>0.5</v>
      </c>
      <c r="C52" s="105">
        <v>0</v>
      </c>
      <c r="D52" s="105">
        <v>0</v>
      </c>
      <c r="E52" s="105">
        <v>0</v>
      </c>
      <c r="F52" s="106">
        <v>0</v>
      </c>
      <c r="G52" s="7"/>
      <c r="H52" s="153" t="s">
        <v>47</v>
      </c>
      <c r="I52" s="220">
        <f t="shared" ref="I52:M52" si="11">SUM(I39:I51)</f>
        <v>269.5</v>
      </c>
      <c r="J52" s="220">
        <f t="shared" si="11"/>
        <v>16.305333333333333</v>
      </c>
      <c r="K52" s="220">
        <f t="shared" si="11"/>
        <v>14.120533333333332</v>
      </c>
      <c r="L52" s="220">
        <f t="shared" si="11"/>
        <v>22.79</v>
      </c>
      <c r="M52" s="220">
        <f t="shared" si="11"/>
        <v>286.84999999999997</v>
      </c>
      <c r="N52" s="7"/>
      <c r="O52" s="221" t="s">
        <v>130</v>
      </c>
      <c r="P52" s="22">
        <v>2</v>
      </c>
      <c r="Q52" s="222">
        <v>0.48666666666666669</v>
      </c>
      <c r="R52" s="222">
        <v>1.1222222222222222</v>
      </c>
      <c r="S52" s="222">
        <v>0.17333333333333334</v>
      </c>
      <c r="T52" s="222">
        <v>12.340000000000002</v>
      </c>
      <c r="U52" s="205"/>
      <c r="V52" s="223" t="s">
        <v>42</v>
      </c>
      <c r="W52" s="77">
        <v>0.13</v>
      </c>
      <c r="X52" s="77">
        <v>0</v>
      </c>
      <c r="Y52" s="77">
        <v>0</v>
      </c>
      <c r="Z52" s="77">
        <v>0</v>
      </c>
      <c r="AA52" s="224">
        <v>0</v>
      </c>
      <c r="AB52" s="7"/>
      <c r="AC52" s="206" t="s">
        <v>105</v>
      </c>
      <c r="AD52" s="105">
        <v>7</v>
      </c>
      <c r="AE52" s="105">
        <v>0.17</v>
      </c>
      <c r="AF52" s="105">
        <v>1.75</v>
      </c>
      <c r="AG52" s="105">
        <v>0.22</v>
      </c>
      <c r="AH52" s="194">
        <v>17.29</v>
      </c>
      <c r="AI52" s="112"/>
    </row>
    <row r="53" spans="1:35" ht="15">
      <c r="A53" s="186" t="s">
        <v>51</v>
      </c>
      <c r="B53" s="180">
        <v>34</v>
      </c>
      <c r="C53" s="222">
        <v>0.24555555555555561</v>
      </c>
      <c r="D53" s="222">
        <v>3.7777777777777778E-2</v>
      </c>
      <c r="E53" s="222">
        <v>1.2277777777777779</v>
      </c>
      <c r="F53" s="225">
        <v>5.0999999999999996</v>
      </c>
      <c r="G53" s="7"/>
      <c r="H53" s="26" t="s">
        <v>131</v>
      </c>
      <c r="I53" s="112"/>
      <c r="J53" s="112"/>
      <c r="K53" s="112"/>
      <c r="L53" s="112"/>
      <c r="M53" s="112"/>
      <c r="N53" s="7"/>
      <c r="O53" s="128" t="s">
        <v>42</v>
      </c>
      <c r="P53" s="226">
        <v>0.13</v>
      </c>
      <c r="Q53" s="226">
        <v>0</v>
      </c>
      <c r="R53" s="226">
        <v>0</v>
      </c>
      <c r="S53" s="226">
        <v>0</v>
      </c>
      <c r="T53" s="227">
        <v>0</v>
      </c>
      <c r="U53" s="228"/>
      <c r="V53" s="71" t="s">
        <v>47</v>
      </c>
      <c r="W53" s="72">
        <f t="shared" ref="W53:AA53" si="12">SUM(W33:W52)</f>
        <v>288.85000000000002</v>
      </c>
      <c r="X53" s="72">
        <f t="shared" si="12"/>
        <v>15.334999999999999</v>
      </c>
      <c r="Y53" s="72">
        <f t="shared" si="12"/>
        <v>10.273999999999997</v>
      </c>
      <c r="Z53" s="72">
        <f t="shared" si="12"/>
        <v>44.870000000000005</v>
      </c>
      <c r="AA53" s="72">
        <f t="shared" si="12"/>
        <v>333.40000000000003</v>
      </c>
      <c r="AB53" s="7"/>
      <c r="AC53" s="73" t="s">
        <v>47</v>
      </c>
      <c r="AD53" s="74">
        <f t="shared" ref="AD53:AH53" si="13">SUM(AD33:AD52)</f>
        <v>252.35999999999999</v>
      </c>
      <c r="AE53" s="74">
        <f t="shared" si="13"/>
        <v>20.964285714285712</v>
      </c>
      <c r="AF53" s="74">
        <f t="shared" si="13"/>
        <v>12.03</v>
      </c>
      <c r="AG53" s="74">
        <f t="shared" si="13"/>
        <v>26.022857142857141</v>
      </c>
      <c r="AH53" s="74">
        <f t="shared" si="13"/>
        <v>294.06000000000012</v>
      </c>
      <c r="AI53" s="229"/>
    </row>
    <row r="54" spans="1:35" ht="15">
      <c r="A54" s="76" t="s">
        <v>129</v>
      </c>
      <c r="B54" s="215">
        <v>1</v>
      </c>
      <c r="C54" s="215">
        <v>0.03</v>
      </c>
      <c r="D54" s="215">
        <v>0.01</v>
      </c>
      <c r="E54" s="215">
        <v>7.0000000000000007E-2</v>
      </c>
      <c r="F54" s="230">
        <v>0.43</v>
      </c>
      <c r="G54" s="7"/>
      <c r="H54" s="231" t="s">
        <v>132</v>
      </c>
      <c r="I54" s="232"/>
      <c r="J54" s="232"/>
      <c r="K54" s="232"/>
      <c r="L54" s="232"/>
      <c r="M54" s="232"/>
      <c r="N54" s="7"/>
      <c r="O54" s="73" t="s">
        <v>47</v>
      </c>
      <c r="P54" s="74">
        <f t="shared" ref="P54:T54" si="14">SUM(P37:P53)</f>
        <v>226.53000000000003</v>
      </c>
      <c r="Q54" s="74">
        <f t="shared" si="14"/>
        <v>17.306785714285716</v>
      </c>
      <c r="R54" s="74">
        <f t="shared" si="14"/>
        <v>11.829722222222221</v>
      </c>
      <c r="S54" s="74">
        <f t="shared" si="14"/>
        <v>29.152261904761904</v>
      </c>
      <c r="T54" s="74">
        <f t="shared" si="14"/>
        <v>294.90333333333331</v>
      </c>
      <c r="U54" s="228"/>
      <c r="V54" s="25"/>
      <c r="W54" s="25"/>
      <c r="X54" s="25"/>
      <c r="Y54" s="25"/>
      <c r="Z54" s="25"/>
      <c r="AA54" s="25"/>
      <c r="AB54" s="7"/>
      <c r="AC54" s="112"/>
      <c r="AD54" s="112"/>
      <c r="AE54" s="112"/>
      <c r="AF54" s="112"/>
      <c r="AG54" s="112"/>
      <c r="AH54" s="112"/>
      <c r="AI54" s="31"/>
    </row>
    <row r="55" spans="1:35" ht="15">
      <c r="A55" s="233" t="s">
        <v>105</v>
      </c>
      <c r="B55" s="51">
        <v>5</v>
      </c>
      <c r="C55" s="51">
        <v>0.14000000000000001</v>
      </c>
      <c r="D55" s="51">
        <v>1</v>
      </c>
      <c r="E55" s="51">
        <v>0.16</v>
      </c>
      <c r="F55" s="234">
        <v>10.55</v>
      </c>
      <c r="G55" s="7"/>
      <c r="H55" s="235" t="s">
        <v>20</v>
      </c>
      <c r="I55" s="236" t="s">
        <v>29</v>
      </c>
      <c r="J55" s="236" t="s">
        <v>22</v>
      </c>
      <c r="K55" s="236" t="s">
        <v>23</v>
      </c>
      <c r="L55" s="236" t="s">
        <v>24</v>
      </c>
      <c r="M55" s="237" t="s">
        <v>5</v>
      </c>
      <c r="N55" s="7"/>
      <c r="O55" s="26"/>
      <c r="P55" s="5"/>
      <c r="Q55" s="5"/>
      <c r="R55" s="5"/>
      <c r="S55" s="5"/>
      <c r="T55" s="5"/>
      <c r="U55" s="228"/>
      <c r="V55" s="238" t="s">
        <v>133</v>
      </c>
      <c r="W55" s="239"/>
      <c r="X55" s="240"/>
      <c r="Y55" s="240"/>
      <c r="Z55" s="240"/>
      <c r="AA55" s="241"/>
      <c r="AB55" s="7"/>
      <c r="AC55" s="242" t="s">
        <v>134</v>
      </c>
      <c r="AD55" s="229"/>
      <c r="AE55" s="229"/>
      <c r="AF55" s="229"/>
      <c r="AG55" s="229"/>
      <c r="AH55" s="229"/>
      <c r="AI55" s="31"/>
    </row>
    <row r="56" spans="1:35" ht="15">
      <c r="A56" s="233" t="s">
        <v>42</v>
      </c>
      <c r="B56" s="51">
        <v>0.12</v>
      </c>
      <c r="C56" s="51">
        <v>0</v>
      </c>
      <c r="D56" s="51">
        <v>0</v>
      </c>
      <c r="E56" s="51">
        <v>0</v>
      </c>
      <c r="F56" s="234">
        <v>0</v>
      </c>
      <c r="G56" s="7"/>
      <c r="H56" s="60" t="s">
        <v>135</v>
      </c>
      <c r="I56" s="55">
        <v>56</v>
      </c>
      <c r="J56" s="55">
        <v>0.61</v>
      </c>
      <c r="K56" s="55">
        <v>0.17</v>
      </c>
      <c r="L56" s="55">
        <v>12.77</v>
      </c>
      <c r="M56" s="55">
        <v>49.84</v>
      </c>
      <c r="N56" s="7"/>
      <c r="O56" s="30" t="s">
        <v>136</v>
      </c>
      <c r="P56" s="5"/>
      <c r="Q56" s="5"/>
      <c r="R56" s="5"/>
      <c r="S56" s="5"/>
      <c r="T56" s="243"/>
      <c r="U56" s="228"/>
      <c r="V56" s="26"/>
      <c r="W56" s="5"/>
      <c r="X56" s="5"/>
      <c r="Y56" s="5"/>
      <c r="Z56" s="5"/>
      <c r="AA56" s="5"/>
      <c r="AB56" s="7"/>
      <c r="AC56" s="26" t="s">
        <v>137</v>
      </c>
      <c r="AD56" s="244"/>
      <c r="AE56" s="244"/>
      <c r="AF56" s="244"/>
      <c r="AG56" s="244"/>
      <c r="AH56" s="244"/>
      <c r="AI56" s="245"/>
    </row>
    <row r="57" spans="1:35" ht="15">
      <c r="A57" s="71" t="s">
        <v>47</v>
      </c>
      <c r="B57" s="72">
        <f t="shared" ref="B57:F57" si="15">SUM(B43:B56)</f>
        <v>243.12</v>
      </c>
      <c r="C57" s="72">
        <f t="shared" si="15"/>
        <v>15.547698412698413</v>
      </c>
      <c r="D57" s="72">
        <f t="shared" si="15"/>
        <v>12.662492063492063</v>
      </c>
      <c r="E57" s="72">
        <f t="shared" si="15"/>
        <v>33.457777777777771</v>
      </c>
      <c r="F57" s="72">
        <f t="shared" si="15"/>
        <v>293.8</v>
      </c>
      <c r="G57" s="7"/>
      <c r="H57" s="60" t="s">
        <v>87</v>
      </c>
      <c r="I57" s="55">
        <v>15</v>
      </c>
      <c r="J57" s="51">
        <v>1.89</v>
      </c>
      <c r="K57" s="51">
        <v>1.48</v>
      </c>
      <c r="L57" s="51">
        <v>0.12</v>
      </c>
      <c r="M57" s="52">
        <v>21.45</v>
      </c>
      <c r="N57" s="7"/>
      <c r="O57" s="246" t="s">
        <v>138</v>
      </c>
      <c r="P57" s="246"/>
      <c r="Q57" s="246"/>
      <c r="R57" s="246"/>
      <c r="S57" s="246"/>
      <c r="T57" s="246"/>
      <c r="U57" s="7"/>
      <c r="V57" s="68" t="s">
        <v>20</v>
      </c>
      <c r="W57" s="114" t="s">
        <v>25</v>
      </c>
      <c r="X57" s="114" t="s">
        <v>26</v>
      </c>
      <c r="Y57" s="114" t="s">
        <v>27</v>
      </c>
      <c r="Z57" s="114" t="s">
        <v>28</v>
      </c>
      <c r="AA57" s="115" t="s">
        <v>5</v>
      </c>
      <c r="AB57" s="7"/>
      <c r="AC57" s="65" t="s">
        <v>20</v>
      </c>
      <c r="AD57" s="178" t="s">
        <v>29</v>
      </c>
      <c r="AE57" s="178" t="s">
        <v>26</v>
      </c>
      <c r="AF57" s="178" t="s">
        <v>27</v>
      </c>
      <c r="AG57" s="178" t="s">
        <v>28</v>
      </c>
      <c r="AH57" s="179" t="s">
        <v>5</v>
      </c>
      <c r="AI57" s="245"/>
    </row>
    <row r="58" spans="1:35" ht="15">
      <c r="A58" s="7"/>
      <c r="B58" s="7"/>
      <c r="C58" s="7"/>
      <c r="D58" s="7"/>
      <c r="E58" s="7"/>
      <c r="F58" s="7"/>
      <c r="G58" s="7"/>
      <c r="H58" s="60" t="s">
        <v>139</v>
      </c>
      <c r="I58" s="55">
        <v>0.2</v>
      </c>
      <c r="J58" s="55">
        <v>0.01</v>
      </c>
      <c r="K58" s="55">
        <v>0</v>
      </c>
      <c r="L58" s="55">
        <v>0.16</v>
      </c>
      <c r="M58" s="55">
        <v>0.49</v>
      </c>
      <c r="N58" s="7"/>
      <c r="O58" s="36" t="s">
        <v>20</v>
      </c>
      <c r="P58" s="37" t="s">
        <v>25</v>
      </c>
      <c r="Q58" s="37" t="s">
        <v>22</v>
      </c>
      <c r="R58" s="37" t="s">
        <v>23</v>
      </c>
      <c r="S58" s="37" t="s">
        <v>24</v>
      </c>
      <c r="T58" s="38" t="s">
        <v>5</v>
      </c>
      <c r="U58" s="7"/>
      <c r="V58" s="36" t="s">
        <v>140</v>
      </c>
      <c r="W58" s="132">
        <v>20</v>
      </c>
      <c r="X58" s="132">
        <v>2.1</v>
      </c>
      <c r="Y58" s="132">
        <v>0.57999999999999996</v>
      </c>
      <c r="Z58" s="132">
        <v>13.180000000000001</v>
      </c>
      <c r="AA58" s="96">
        <v>68.8</v>
      </c>
      <c r="AB58" s="7"/>
      <c r="AC58" s="118" t="s">
        <v>141</v>
      </c>
      <c r="AD58" s="119">
        <v>50</v>
      </c>
      <c r="AE58" s="119">
        <v>9</v>
      </c>
      <c r="AF58" s="119">
        <v>2.5</v>
      </c>
      <c r="AG58" s="119">
        <v>1</v>
      </c>
      <c r="AH58" s="204">
        <v>62</v>
      </c>
      <c r="AI58" s="245"/>
    </row>
    <row r="59" spans="1:35" ht="15">
      <c r="A59" s="247" t="s">
        <v>142</v>
      </c>
      <c r="B59" s="248"/>
      <c r="C59" s="248"/>
      <c r="D59" s="248"/>
      <c r="E59" s="248"/>
      <c r="F59" s="248"/>
      <c r="G59" s="7"/>
      <c r="H59" s="60" t="s">
        <v>120</v>
      </c>
      <c r="I59" s="55">
        <v>24</v>
      </c>
      <c r="J59" s="55">
        <v>2.4700000000000002</v>
      </c>
      <c r="K59" s="55">
        <v>0.24</v>
      </c>
      <c r="L59" s="55">
        <v>18.309999999999999</v>
      </c>
      <c r="M59" s="55">
        <v>87.36</v>
      </c>
      <c r="N59" s="7"/>
      <c r="O59" s="46" t="s">
        <v>143</v>
      </c>
      <c r="P59" s="55">
        <v>20</v>
      </c>
      <c r="Q59" s="55">
        <v>1.78</v>
      </c>
      <c r="R59" s="55">
        <v>0.57999999999999996</v>
      </c>
      <c r="S59" s="55">
        <v>9.4239999999999995</v>
      </c>
      <c r="T59" s="61">
        <v>50</v>
      </c>
      <c r="U59" s="7"/>
      <c r="V59" s="152" t="s">
        <v>144</v>
      </c>
      <c r="W59" s="216">
        <v>20</v>
      </c>
      <c r="X59" s="202">
        <v>1.5</v>
      </c>
      <c r="Y59" s="202">
        <v>3.56</v>
      </c>
      <c r="Z59" s="202">
        <v>0.86</v>
      </c>
      <c r="AA59" s="159">
        <v>41.4</v>
      </c>
      <c r="AB59" s="7"/>
      <c r="AC59" s="249" t="s">
        <v>120</v>
      </c>
      <c r="AD59" s="250">
        <v>15</v>
      </c>
      <c r="AE59" s="250">
        <v>1.5477272727272726</v>
      </c>
      <c r="AF59" s="250">
        <v>0.15</v>
      </c>
      <c r="AG59" s="250">
        <v>11.447727272727272</v>
      </c>
      <c r="AH59" s="250">
        <v>54.6</v>
      </c>
      <c r="AI59" s="245"/>
    </row>
    <row r="60" spans="1:35" ht="15">
      <c r="A60" s="251"/>
      <c r="B60" s="251"/>
      <c r="C60" s="251"/>
      <c r="D60" s="251"/>
      <c r="E60" s="251"/>
      <c r="F60" s="251"/>
      <c r="G60" s="7"/>
      <c r="H60" s="60" t="s">
        <v>44</v>
      </c>
      <c r="I60" s="55">
        <v>8</v>
      </c>
      <c r="J60" s="51">
        <v>0</v>
      </c>
      <c r="K60" s="51">
        <v>0</v>
      </c>
      <c r="L60" s="51">
        <v>8</v>
      </c>
      <c r="M60" s="52">
        <v>30</v>
      </c>
      <c r="O60" s="57" t="s">
        <v>105</v>
      </c>
      <c r="P60" s="19">
        <v>12</v>
      </c>
      <c r="Q60" s="19">
        <v>0.28799999999999998</v>
      </c>
      <c r="R60" s="19">
        <v>3</v>
      </c>
      <c r="S60" s="19">
        <v>0.38400000000000001</v>
      </c>
      <c r="T60" s="122">
        <v>29.64</v>
      </c>
      <c r="U60" s="7"/>
      <c r="V60" s="252" t="s">
        <v>51</v>
      </c>
      <c r="W60" s="253">
        <v>25</v>
      </c>
      <c r="X60" s="254">
        <v>0.17500000000000002</v>
      </c>
      <c r="Y60" s="254">
        <v>2.5000000000000001E-2</v>
      </c>
      <c r="Z60" s="254">
        <v>0.9</v>
      </c>
      <c r="AA60" s="255">
        <v>3.75</v>
      </c>
      <c r="AB60" s="7"/>
      <c r="AC60" s="118" t="s">
        <v>62</v>
      </c>
      <c r="AD60" s="119">
        <v>10</v>
      </c>
      <c r="AE60" s="119">
        <v>4.6153846153846149E-2</v>
      </c>
      <c r="AF60" s="119">
        <v>8.2307692307692299</v>
      </c>
      <c r="AG60" s="119">
        <v>7.6923076923076927E-2</v>
      </c>
      <c r="AH60" s="204">
        <v>74.8</v>
      </c>
      <c r="AI60" s="81"/>
    </row>
    <row r="61" spans="1:35" ht="15">
      <c r="A61" s="68" t="s">
        <v>20</v>
      </c>
      <c r="B61" s="114" t="s">
        <v>25</v>
      </c>
      <c r="C61" s="114" t="s">
        <v>26</v>
      </c>
      <c r="D61" s="114" t="s">
        <v>27</v>
      </c>
      <c r="E61" s="114" t="s">
        <v>28</v>
      </c>
      <c r="F61" s="115" t="s">
        <v>5</v>
      </c>
      <c r="G61" s="7"/>
      <c r="H61" s="60" t="s">
        <v>145</v>
      </c>
      <c r="I61" s="55">
        <v>0.6</v>
      </c>
      <c r="J61" s="51">
        <v>0</v>
      </c>
      <c r="K61" s="55">
        <v>0</v>
      </c>
      <c r="L61" s="51">
        <v>0.6</v>
      </c>
      <c r="M61" s="55">
        <v>2.25</v>
      </c>
      <c r="O61" s="57" t="s">
        <v>42</v>
      </c>
      <c r="P61" s="55">
        <v>0.2</v>
      </c>
      <c r="Q61" s="55">
        <v>0</v>
      </c>
      <c r="R61" s="55">
        <v>0</v>
      </c>
      <c r="S61" s="55">
        <v>0</v>
      </c>
      <c r="T61" s="61">
        <v>0</v>
      </c>
      <c r="U61" s="228"/>
      <c r="V61" s="46" t="s">
        <v>146</v>
      </c>
      <c r="W61" s="256">
        <v>70</v>
      </c>
      <c r="X61" s="257">
        <v>4.9000000000000004</v>
      </c>
      <c r="Y61" s="257">
        <v>7.0000000000000007E-2</v>
      </c>
      <c r="Z61" s="257">
        <v>7.91</v>
      </c>
      <c r="AA61" s="258">
        <v>32.200000000000003</v>
      </c>
      <c r="AB61" s="228"/>
      <c r="AC61" s="118" t="s">
        <v>147</v>
      </c>
      <c r="AD61" s="119">
        <v>2</v>
      </c>
      <c r="AE61" s="119">
        <v>0</v>
      </c>
      <c r="AF61" s="119">
        <v>0</v>
      </c>
      <c r="AG61" s="119">
        <v>1.6</v>
      </c>
      <c r="AH61" s="204">
        <v>6.42</v>
      </c>
      <c r="AI61" s="245"/>
    </row>
    <row r="62" spans="1:35" ht="15">
      <c r="A62" s="152" t="s">
        <v>32</v>
      </c>
      <c r="B62" s="54">
        <v>56</v>
      </c>
      <c r="C62" s="54">
        <v>10.08</v>
      </c>
      <c r="D62" s="54">
        <v>2.8</v>
      </c>
      <c r="E62" s="54">
        <v>1.1200000000000001</v>
      </c>
      <c r="F62" s="111">
        <v>69.44</v>
      </c>
      <c r="G62" s="7"/>
      <c r="H62" s="60" t="s">
        <v>148</v>
      </c>
      <c r="I62" s="55">
        <v>0.9</v>
      </c>
      <c r="J62" s="51">
        <v>0</v>
      </c>
      <c r="K62" s="51">
        <v>0</v>
      </c>
      <c r="L62" s="51">
        <v>0</v>
      </c>
      <c r="M62" s="52">
        <v>0</v>
      </c>
      <c r="O62" s="57" t="s">
        <v>72</v>
      </c>
      <c r="P62" s="55">
        <v>2</v>
      </c>
      <c r="Q62" s="55">
        <v>3.5000000000000003E-2</v>
      </c>
      <c r="R62" s="55">
        <v>1.0999999999999999E-2</v>
      </c>
      <c r="S62" s="55">
        <v>7.0000000000000007E-2</v>
      </c>
      <c r="T62" s="61">
        <v>0.43</v>
      </c>
      <c r="U62" s="228"/>
      <c r="V62" s="259" t="s">
        <v>57</v>
      </c>
      <c r="W62" s="260">
        <v>30</v>
      </c>
      <c r="X62" s="260">
        <v>0</v>
      </c>
      <c r="Y62" s="260">
        <v>0</v>
      </c>
      <c r="Z62" s="260">
        <v>0</v>
      </c>
      <c r="AA62" s="261">
        <v>0</v>
      </c>
      <c r="AB62" s="228"/>
      <c r="AC62" s="118" t="s">
        <v>149</v>
      </c>
      <c r="AD62" s="119">
        <v>1.5</v>
      </c>
      <c r="AE62" s="119">
        <v>0</v>
      </c>
      <c r="AF62" s="119">
        <v>0</v>
      </c>
      <c r="AG62" s="119">
        <v>0.42000000000000004</v>
      </c>
      <c r="AH62" s="204">
        <v>0.78</v>
      </c>
      <c r="AI62" s="81"/>
    </row>
    <row r="63" spans="1:35" ht="15">
      <c r="A63" s="152" t="s">
        <v>77</v>
      </c>
      <c r="B63" s="54">
        <v>24</v>
      </c>
      <c r="C63" s="19">
        <v>0.72</v>
      </c>
      <c r="D63" s="19">
        <v>8.4</v>
      </c>
      <c r="E63" s="19">
        <v>1.06</v>
      </c>
      <c r="F63" s="122">
        <v>82.8</v>
      </c>
      <c r="H63" s="60" t="s">
        <v>114</v>
      </c>
      <c r="I63" s="55">
        <v>14</v>
      </c>
      <c r="J63" s="55">
        <v>0</v>
      </c>
      <c r="K63" s="55">
        <v>14</v>
      </c>
      <c r="L63" s="55">
        <v>0</v>
      </c>
      <c r="M63" s="55">
        <v>123.76</v>
      </c>
      <c r="O63" s="57" t="s">
        <v>150</v>
      </c>
      <c r="P63" s="55">
        <v>20</v>
      </c>
      <c r="Q63" s="55">
        <v>6.2</v>
      </c>
      <c r="R63" s="55">
        <v>2.1800000000000002</v>
      </c>
      <c r="S63" s="55">
        <v>0.66</v>
      </c>
      <c r="T63" s="61">
        <v>47</v>
      </c>
      <c r="U63" s="228"/>
      <c r="V63" s="262" t="s">
        <v>135</v>
      </c>
      <c r="W63" s="105">
        <v>70</v>
      </c>
      <c r="X63" s="193">
        <v>0.77</v>
      </c>
      <c r="Y63" s="193">
        <v>0.21</v>
      </c>
      <c r="Z63" s="193">
        <v>15.96</v>
      </c>
      <c r="AA63" s="218">
        <v>62.3</v>
      </c>
      <c r="AB63" s="228"/>
      <c r="AC63" s="118" t="s">
        <v>44</v>
      </c>
      <c r="AD63" s="119">
        <v>10</v>
      </c>
      <c r="AE63" s="119">
        <v>0</v>
      </c>
      <c r="AF63" s="119">
        <v>0</v>
      </c>
      <c r="AG63" s="119">
        <v>11</v>
      </c>
      <c r="AH63" s="204">
        <v>41.25</v>
      </c>
      <c r="AI63" s="80"/>
    </row>
    <row r="64" spans="1:35" ht="15">
      <c r="A64" s="150" t="s">
        <v>44</v>
      </c>
      <c r="B64" s="104">
        <v>8</v>
      </c>
      <c r="C64" s="104">
        <v>0</v>
      </c>
      <c r="D64" s="104">
        <v>0</v>
      </c>
      <c r="E64" s="104">
        <v>8</v>
      </c>
      <c r="F64" s="151">
        <v>30</v>
      </c>
      <c r="H64" s="263" t="s">
        <v>151</v>
      </c>
      <c r="I64" s="90">
        <v>8</v>
      </c>
      <c r="J64" s="264">
        <v>4.5600000000000002E-2</v>
      </c>
      <c r="K64" s="264">
        <v>0.2024</v>
      </c>
      <c r="L64" s="264">
        <v>0.47360000000000002</v>
      </c>
      <c r="M64" s="264">
        <v>4.016</v>
      </c>
      <c r="O64" s="57" t="s">
        <v>152</v>
      </c>
      <c r="P64" s="19">
        <v>5</v>
      </c>
      <c r="Q64" s="55">
        <v>0.06</v>
      </c>
      <c r="R64" s="55">
        <v>0.01</v>
      </c>
      <c r="S64" s="55">
        <v>0.16</v>
      </c>
      <c r="T64" s="55">
        <v>0.8</v>
      </c>
      <c r="U64" s="228"/>
      <c r="V64" s="153" t="s">
        <v>47</v>
      </c>
      <c r="W64" s="154">
        <f t="shared" ref="W64:AA64" si="16">SUM(W58:W63)</f>
        <v>235</v>
      </c>
      <c r="X64" s="154">
        <f t="shared" si="16"/>
        <v>9.4450000000000003</v>
      </c>
      <c r="Y64" s="154">
        <f t="shared" si="16"/>
        <v>4.4450000000000003</v>
      </c>
      <c r="Z64" s="154">
        <f t="shared" si="16"/>
        <v>38.81</v>
      </c>
      <c r="AA64" s="154">
        <f t="shared" si="16"/>
        <v>208.45</v>
      </c>
      <c r="AB64" s="228"/>
      <c r="AC64" s="118" t="s">
        <v>145</v>
      </c>
      <c r="AD64" s="119">
        <v>0.1</v>
      </c>
      <c r="AE64" s="119">
        <v>0</v>
      </c>
      <c r="AF64" s="119">
        <v>0</v>
      </c>
      <c r="AG64" s="119">
        <v>0.1</v>
      </c>
      <c r="AH64" s="204">
        <v>0.37</v>
      </c>
      <c r="AI64" s="81"/>
    </row>
    <row r="65" spans="1:35" ht="15">
      <c r="A65" s="183" t="s">
        <v>153</v>
      </c>
      <c r="B65" s="265">
        <v>18</v>
      </c>
      <c r="C65" s="265">
        <v>0.18</v>
      </c>
      <c r="D65" s="265">
        <v>0.05</v>
      </c>
      <c r="E65" s="265">
        <v>1.87</v>
      </c>
      <c r="F65" s="265">
        <v>9.9</v>
      </c>
      <c r="H65" s="65" t="s">
        <v>30</v>
      </c>
      <c r="I65" s="66">
        <v>100</v>
      </c>
      <c r="J65" s="66">
        <v>3.3</v>
      </c>
      <c r="K65" s="66">
        <v>3.8</v>
      </c>
      <c r="L65" s="66">
        <v>4.5</v>
      </c>
      <c r="M65" s="67">
        <v>66</v>
      </c>
      <c r="O65" s="57" t="s">
        <v>128</v>
      </c>
      <c r="P65" s="55">
        <v>10</v>
      </c>
      <c r="Q65" s="55">
        <v>7.0000000000000007E-2</v>
      </c>
      <c r="R65" s="55">
        <v>0.01</v>
      </c>
      <c r="S65" s="55">
        <v>0.36</v>
      </c>
      <c r="T65" s="61">
        <v>1.5</v>
      </c>
      <c r="U65" s="228"/>
      <c r="V65" s="25"/>
      <c r="W65" s="25"/>
      <c r="X65" s="49"/>
      <c r="Y65" s="49"/>
      <c r="Z65" s="49"/>
      <c r="AA65" s="49"/>
      <c r="AB65" s="228"/>
      <c r="AC65" s="118" t="s">
        <v>87</v>
      </c>
      <c r="AD65" s="119">
        <v>18</v>
      </c>
      <c r="AE65" s="119">
        <v>2.2695652173913041</v>
      </c>
      <c r="AF65" s="119">
        <v>1.7843478260869565</v>
      </c>
      <c r="AG65" s="119">
        <v>0.1408695652173913</v>
      </c>
      <c r="AH65" s="204">
        <v>25.74</v>
      </c>
      <c r="AI65" s="266"/>
    </row>
    <row r="66" spans="1:35" ht="15">
      <c r="A66" s="267" t="s">
        <v>50</v>
      </c>
      <c r="B66" s="268">
        <v>18</v>
      </c>
      <c r="C66" s="268">
        <v>0.12377369541466272</v>
      </c>
      <c r="D66" s="268">
        <v>5.2510052600159944E-2</v>
      </c>
      <c r="E66" s="268">
        <v>1.3652613676041585</v>
      </c>
      <c r="F66" s="268">
        <v>5.6673349627744045</v>
      </c>
      <c r="H66" s="131" t="s">
        <v>154</v>
      </c>
      <c r="I66" s="269">
        <v>70</v>
      </c>
      <c r="J66" s="269">
        <v>0.35</v>
      </c>
      <c r="K66" s="269">
        <v>7.0000000000000007E-2</v>
      </c>
      <c r="L66" s="269">
        <v>6.37</v>
      </c>
      <c r="M66" s="270">
        <v>25.2</v>
      </c>
      <c r="O66" s="57" t="s">
        <v>118</v>
      </c>
      <c r="P66" s="51">
        <v>5</v>
      </c>
      <c r="Q66" s="55">
        <v>0.05</v>
      </c>
      <c r="R66" s="55">
        <v>1.4999999999999999E-2</v>
      </c>
      <c r="S66" s="55">
        <v>0.3</v>
      </c>
      <c r="T66" s="61">
        <v>1.55</v>
      </c>
      <c r="U66" s="228"/>
      <c r="V66" s="25"/>
      <c r="W66" s="25"/>
      <c r="X66" s="534" t="s">
        <v>155</v>
      </c>
      <c r="Y66" s="522"/>
      <c r="Z66" s="522"/>
      <c r="AA66" s="522"/>
      <c r="AB66" s="228"/>
      <c r="AC66" s="272" t="s">
        <v>105</v>
      </c>
      <c r="AD66" s="273">
        <v>3</v>
      </c>
      <c r="AE66" s="190">
        <v>7.1999999999999995E-2</v>
      </c>
      <c r="AF66" s="190">
        <v>0.75</v>
      </c>
      <c r="AG66" s="190">
        <v>9.6000000000000002E-2</v>
      </c>
      <c r="AH66" s="274">
        <v>7.4099999999999993</v>
      </c>
      <c r="AI66" s="92"/>
    </row>
    <row r="67" spans="1:35" ht="15">
      <c r="A67" s="152" t="s">
        <v>57</v>
      </c>
      <c r="B67" s="54">
        <v>0</v>
      </c>
      <c r="C67" s="54">
        <v>0</v>
      </c>
      <c r="D67" s="54">
        <v>0</v>
      </c>
      <c r="E67" s="54">
        <v>0</v>
      </c>
      <c r="F67" s="111">
        <v>0</v>
      </c>
      <c r="H67" s="275" t="s">
        <v>47</v>
      </c>
      <c r="I67" s="276">
        <f t="shared" ref="I67:M67" si="17">SUM(I56:I66)</f>
        <v>296.7</v>
      </c>
      <c r="J67" s="276">
        <f t="shared" si="17"/>
        <v>8.6756000000000011</v>
      </c>
      <c r="K67" s="276">
        <f t="shared" si="17"/>
        <v>19.962400000000002</v>
      </c>
      <c r="L67" s="276">
        <f t="shared" si="17"/>
        <v>51.303599999999996</v>
      </c>
      <c r="M67" s="276">
        <f t="shared" si="17"/>
        <v>410.36599999999999</v>
      </c>
      <c r="O67" s="57" t="s">
        <v>156</v>
      </c>
      <c r="P67" s="55">
        <v>100</v>
      </c>
      <c r="Q67" s="55">
        <v>2.9</v>
      </c>
      <c r="R67" s="55">
        <v>2.5</v>
      </c>
      <c r="S67" s="55">
        <v>3.8</v>
      </c>
      <c r="T67" s="61">
        <v>47</v>
      </c>
      <c r="U67" s="228"/>
      <c r="V67" s="25"/>
      <c r="W67" s="88"/>
      <c r="X67" s="277" t="s">
        <v>22</v>
      </c>
      <c r="Y67" s="277" t="s">
        <v>23</v>
      </c>
      <c r="Z67" s="277" t="s">
        <v>24</v>
      </c>
      <c r="AA67" s="277" t="s">
        <v>5</v>
      </c>
      <c r="AB67" s="228"/>
      <c r="AC67" s="65" t="s">
        <v>30</v>
      </c>
      <c r="AD67" s="66">
        <v>100</v>
      </c>
      <c r="AE67" s="66">
        <v>3.3</v>
      </c>
      <c r="AF67" s="66">
        <v>3.8</v>
      </c>
      <c r="AG67" s="66">
        <v>4.5</v>
      </c>
      <c r="AH67" s="67">
        <v>66</v>
      </c>
      <c r="AI67" s="49"/>
    </row>
    <row r="68" spans="1:35" ht="15">
      <c r="A68" s="183" t="s">
        <v>44</v>
      </c>
      <c r="B68" s="22">
        <v>3</v>
      </c>
      <c r="C68" s="22">
        <v>0</v>
      </c>
      <c r="D68" s="22">
        <v>0</v>
      </c>
      <c r="E68" s="22">
        <v>5</v>
      </c>
      <c r="F68" s="58">
        <v>20.3</v>
      </c>
      <c r="H68" s="278"/>
      <c r="I68" s="279"/>
      <c r="J68" s="280"/>
      <c r="K68" s="280"/>
      <c r="L68" s="280"/>
      <c r="M68" s="280"/>
      <c r="O68" s="281" t="s">
        <v>157</v>
      </c>
      <c r="P68" s="190">
        <v>1</v>
      </c>
      <c r="Q68" s="190">
        <v>3.3000000000000002E-2</v>
      </c>
      <c r="R68" s="190">
        <v>4.0000000000000001E-3</v>
      </c>
      <c r="S68" s="190">
        <v>4.0000000000000001E-3</v>
      </c>
      <c r="T68" s="274">
        <v>0.22</v>
      </c>
      <c r="U68" s="228"/>
      <c r="V68" s="25"/>
      <c r="W68" s="88"/>
      <c r="X68" s="282">
        <f t="shared" ref="X68:AA68" si="18">X64+X53+X27+X12</f>
        <v>39.498025641025642</v>
      </c>
      <c r="Y68" s="282">
        <f t="shared" si="18"/>
        <v>28.886243589743589</v>
      </c>
      <c r="Z68" s="282">
        <f t="shared" si="18"/>
        <v>141.97666666666666</v>
      </c>
      <c r="AA68" s="282">
        <f t="shared" si="18"/>
        <v>956.94</v>
      </c>
      <c r="AB68" s="228"/>
      <c r="AC68" s="283" t="s">
        <v>154</v>
      </c>
      <c r="AD68" s="269">
        <v>70</v>
      </c>
      <c r="AE68" s="104">
        <v>0.35</v>
      </c>
      <c r="AF68" s="104">
        <v>7.0000000000000021E-2</v>
      </c>
      <c r="AG68" s="104">
        <v>6.37</v>
      </c>
      <c r="AH68" s="151">
        <v>25.2</v>
      </c>
      <c r="AI68" s="49"/>
    </row>
    <row r="69" spans="1:35" ht="15">
      <c r="A69" s="131" t="s">
        <v>43</v>
      </c>
      <c r="B69" s="132">
        <v>70</v>
      </c>
      <c r="C69" s="132">
        <v>0.26600000000000001</v>
      </c>
      <c r="D69" s="132">
        <v>8.4000000000000005E-2</v>
      </c>
      <c r="E69" s="132">
        <v>10.822000000000001</v>
      </c>
      <c r="F69" s="96">
        <v>40.6</v>
      </c>
      <c r="J69" s="284"/>
      <c r="K69" s="284"/>
      <c r="L69" s="284"/>
      <c r="M69" s="284"/>
      <c r="O69" s="71" t="s">
        <v>47</v>
      </c>
      <c r="P69" s="72">
        <f t="shared" ref="P69:T69" si="19">SUM(P59:P68)</f>
        <v>175.2</v>
      </c>
      <c r="Q69" s="72">
        <f t="shared" si="19"/>
        <v>11.416000000000002</v>
      </c>
      <c r="R69" s="72">
        <f t="shared" si="19"/>
        <v>8.31</v>
      </c>
      <c r="S69" s="72">
        <f t="shared" si="19"/>
        <v>15.162000000000001</v>
      </c>
      <c r="T69" s="72">
        <f t="shared" si="19"/>
        <v>178.14000000000001</v>
      </c>
      <c r="U69" s="228"/>
      <c r="V69" s="92"/>
      <c r="W69" s="285" t="s">
        <v>158</v>
      </c>
      <c r="X69" s="80" t="s">
        <v>159</v>
      </c>
      <c r="Y69" s="80" t="s">
        <v>160</v>
      </c>
      <c r="Z69" s="80" t="s">
        <v>161</v>
      </c>
      <c r="AA69" s="80" t="s">
        <v>162</v>
      </c>
      <c r="AB69" s="228"/>
      <c r="AC69" s="286" t="s">
        <v>47</v>
      </c>
      <c r="AD69" s="154">
        <f t="shared" ref="AD69:AH69" si="20">SUM(AD59:AD68)</f>
        <v>229.6</v>
      </c>
      <c r="AE69" s="154">
        <f t="shared" si="20"/>
        <v>7.5854463362724225</v>
      </c>
      <c r="AF69" s="154">
        <f t="shared" si="20"/>
        <v>14.785117056856187</v>
      </c>
      <c r="AG69" s="154">
        <f t="shared" si="20"/>
        <v>35.751519914867735</v>
      </c>
      <c r="AH69" s="154">
        <f t="shared" si="20"/>
        <v>302.57</v>
      </c>
      <c r="AI69" s="287"/>
    </row>
    <row r="70" spans="1:35" ht="15">
      <c r="A70" s="71" t="s">
        <v>47</v>
      </c>
      <c r="B70" s="72">
        <f t="shared" ref="B70:F70" si="21">SUM(B62:B69)</f>
        <v>197</v>
      </c>
      <c r="C70" s="72">
        <f t="shared" si="21"/>
        <v>11.369773695414663</v>
      </c>
      <c r="D70" s="72">
        <f t="shared" si="21"/>
        <v>11.38651005260016</v>
      </c>
      <c r="E70" s="72">
        <f t="shared" si="21"/>
        <v>29.237261367604162</v>
      </c>
      <c r="F70" s="72">
        <f t="shared" si="21"/>
        <v>258.70733496277444</v>
      </c>
      <c r="J70" s="288" t="s">
        <v>163</v>
      </c>
      <c r="K70" s="12"/>
      <c r="L70" s="12"/>
      <c r="M70" s="289"/>
      <c r="P70">
        <f t="shared" ref="P70:T70" si="22">P65*25/10</f>
        <v>25</v>
      </c>
      <c r="Q70">
        <f t="shared" si="22"/>
        <v>0.17500000000000002</v>
      </c>
      <c r="R70">
        <f t="shared" si="22"/>
        <v>2.5000000000000001E-2</v>
      </c>
      <c r="S70">
        <f t="shared" si="22"/>
        <v>0.9</v>
      </c>
      <c r="T70">
        <f t="shared" si="22"/>
        <v>3.75</v>
      </c>
      <c r="AB70" s="7"/>
      <c r="AC70" s="92"/>
      <c r="AD70" s="92"/>
      <c r="AE70" s="92"/>
      <c r="AF70" s="92"/>
      <c r="AG70" s="92"/>
      <c r="AH70" s="92"/>
      <c r="AI70" s="80"/>
    </row>
    <row r="71" spans="1:35" ht="15">
      <c r="J71" s="57" t="s">
        <v>22</v>
      </c>
      <c r="K71" s="277" t="s">
        <v>23</v>
      </c>
      <c r="L71" s="277" t="s">
        <v>24</v>
      </c>
      <c r="M71" s="290" t="s">
        <v>5</v>
      </c>
      <c r="Q71" s="535" t="s">
        <v>163</v>
      </c>
      <c r="R71" s="527"/>
      <c r="S71" s="527"/>
      <c r="T71" s="536"/>
      <c r="AB71" s="7"/>
      <c r="AC71" s="25"/>
      <c r="AD71" s="25"/>
      <c r="AE71" s="534" t="s">
        <v>155</v>
      </c>
      <c r="AF71" s="522"/>
      <c r="AG71" s="522"/>
      <c r="AH71" s="522"/>
      <c r="AI71" s="7"/>
    </row>
    <row r="72" spans="1:35" ht="15">
      <c r="A72" s="25"/>
      <c r="B72" s="25"/>
      <c r="C72" s="537" t="s">
        <v>155</v>
      </c>
      <c r="D72" s="527"/>
      <c r="E72" s="527"/>
      <c r="F72" s="536"/>
      <c r="J72" s="293">
        <f t="shared" ref="J72:M72" si="23">J67+J52+J33+J18</f>
        <v>43.870933333333333</v>
      </c>
      <c r="K72" s="293">
        <f t="shared" si="23"/>
        <v>51.682933333333338</v>
      </c>
      <c r="L72" s="293">
        <f t="shared" si="23"/>
        <v>114.2136</v>
      </c>
      <c r="M72" s="293">
        <f t="shared" si="23"/>
        <v>1094.1859999999999</v>
      </c>
      <c r="Q72" s="57" t="s">
        <v>22</v>
      </c>
      <c r="R72" s="277" t="s">
        <v>23</v>
      </c>
      <c r="S72" s="277" t="s">
        <v>24</v>
      </c>
      <c r="T72" s="290" t="s">
        <v>5</v>
      </c>
      <c r="V72" s="294" t="s">
        <v>164</v>
      </c>
      <c r="W72" s="7"/>
      <c r="X72" s="228"/>
      <c r="Y72" s="7"/>
      <c r="Z72" s="295"/>
      <c r="AA72" s="7"/>
      <c r="AB72" s="7"/>
      <c r="AC72" s="25"/>
      <c r="AD72" s="88"/>
      <c r="AE72" s="277" t="s">
        <v>22</v>
      </c>
      <c r="AF72" s="277" t="s">
        <v>23</v>
      </c>
      <c r="AG72" s="277" t="s">
        <v>24</v>
      </c>
      <c r="AH72" s="277" t="s">
        <v>5</v>
      </c>
      <c r="AI72" s="7"/>
    </row>
    <row r="73" spans="1:35" ht="15">
      <c r="A73" s="25"/>
      <c r="B73" s="25"/>
      <c r="C73" s="57" t="s">
        <v>22</v>
      </c>
      <c r="D73" s="277" t="s">
        <v>23</v>
      </c>
      <c r="E73" s="277" t="s">
        <v>24</v>
      </c>
      <c r="F73" s="290" t="s">
        <v>5</v>
      </c>
      <c r="H73" s="296"/>
      <c r="I73" s="297" t="s">
        <v>158</v>
      </c>
      <c r="J73" s="80" t="s">
        <v>159</v>
      </c>
      <c r="K73" s="80" t="s">
        <v>160</v>
      </c>
      <c r="L73" s="80" t="s">
        <v>161</v>
      </c>
      <c r="M73" s="80" t="s">
        <v>162</v>
      </c>
      <c r="Q73" s="293">
        <f t="shared" ref="Q73:T73" si="24">Q69+Q54+Q33+Q14</f>
        <v>56.492785714285716</v>
      </c>
      <c r="R73" s="293">
        <f t="shared" si="24"/>
        <v>48.149722222222223</v>
      </c>
      <c r="S73" s="293">
        <f t="shared" si="24"/>
        <v>77.856261904761908</v>
      </c>
      <c r="T73" s="293">
        <f t="shared" si="24"/>
        <v>970.62733333333324</v>
      </c>
      <c r="V73" s="531" t="s">
        <v>165</v>
      </c>
      <c r="W73" s="525"/>
      <c r="X73" s="525"/>
      <c r="Y73" s="525"/>
      <c r="Z73" s="525"/>
      <c r="AA73" s="525"/>
      <c r="AC73" s="25"/>
      <c r="AD73" s="88"/>
      <c r="AE73" s="298">
        <f t="shared" ref="AE73:AH73" si="25">AE69+AE53+AE27+AE12</f>
        <v>39.85403906810199</v>
      </c>
      <c r="AF73" s="298">
        <f t="shared" si="25"/>
        <v>34.992605188951131</v>
      </c>
      <c r="AG73" s="298">
        <f t="shared" si="25"/>
        <v>111.28383165008815</v>
      </c>
      <c r="AH73" s="298">
        <f t="shared" si="25"/>
        <v>902.45144736842121</v>
      </c>
      <c r="AI73" s="7"/>
    </row>
    <row r="74" spans="1:35" ht="15">
      <c r="A74" s="25"/>
      <c r="B74" s="25"/>
      <c r="C74" s="299">
        <f t="shared" ref="C74:F74" si="26">C70+C57+C38+C19</f>
        <v>36.275805441446408</v>
      </c>
      <c r="D74" s="299">
        <f t="shared" si="26"/>
        <v>32.332335449425557</v>
      </c>
      <c r="E74" s="299">
        <f t="shared" si="26"/>
        <v>132.6417058120486</v>
      </c>
      <c r="F74" s="299">
        <f t="shared" si="26"/>
        <v>926.75733496277439</v>
      </c>
      <c r="I74" s="296"/>
      <c r="J74" s="300"/>
      <c r="K74" s="7"/>
      <c r="L74" s="7"/>
      <c r="M74" s="7"/>
      <c r="P74" s="301" t="s">
        <v>158</v>
      </c>
      <c r="Q74" s="80" t="s">
        <v>159</v>
      </c>
      <c r="R74" s="80" t="s">
        <v>160</v>
      </c>
      <c r="S74" s="80" t="s">
        <v>161</v>
      </c>
      <c r="T74" s="80" t="s">
        <v>162</v>
      </c>
      <c r="V74" s="26"/>
      <c r="W74" s="7"/>
      <c r="X74" s="7"/>
      <c r="Y74" s="7"/>
      <c r="Z74" s="7"/>
      <c r="AA74" s="7"/>
      <c r="AC74" s="7"/>
      <c r="AD74" s="31" t="s">
        <v>158</v>
      </c>
      <c r="AE74" s="80" t="s">
        <v>159</v>
      </c>
      <c r="AF74" s="80" t="s">
        <v>160</v>
      </c>
      <c r="AG74" s="80" t="s">
        <v>161</v>
      </c>
      <c r="AH74" s="80" t="s">
        <v>162</v>
      </c>
      <c r="AI74" s="7"/>
    </row>
    <row r="75" spans="1:35" ht="15">
      <c r="A75" s="7"/>
      <c r="B75" s="7" t="s">
        <v>158</v>
      </c>
      <c r="C75" s="80" t="s">
        <v>159</v>
      </c>
      <c r="D75" s="80" t="s">
        <v>160</v>
      </c>
      <c r="E75" s="80" t="s">
        <v>161</v>
      </c>
      <c r="F75" s="80" t="s">
        <v>162</v>
      </c>
      <c r="J75" s="7"/>
      <c r="K75" s="7"/>
      <c r="L75" s="7"/>
      <c r="M75" s="228"/>
      <c r="P75" s="296" t="s">
        <v>166</v>
      </c>
      <c r="Q75" s="296" t="s">
        <v>167</v>
      </c>
      <c r="R75" s="296"/>
      <c r="S75" s="296"/>
      <c r="T75" s="296"/>
      <c r="V75" s="98" t="s">
        <v>20</v>
      </c>
      <c r="W75" s="99" t="s">
        <v>25</v>
      </c>
      <c r="X75" s="99" t="s">
        <v>60</v>
      </c>
      <c r="Y75" s="99" t="s">
        <v>23</v>
      </c>
      <c r="Z75" s="99" t="s">
        <v>24</v>
      </c>
      <c r="AA75" s="100" t="s">
        <v>61</v>
      </c>
      <c r="AD75" s="7"/>
      <c r="AE75" s="7"/>
      <c r="AF75" s="7"/>
      <c r="AG75" s="7"/>
      <c r="AH75" s="7"/>
      <c r="AI75" s="49"/>
    </row>
    <row r="76" spans="1:35" ht="15">
      <c r="J76" s="7"/>
      <c r="K76" s="7"/>
      <c r="L76" s="7"/>
      <c r="M76" s="228"/>
      <c r="O76" s="296"/>
      <c r="P76" s="296" t="s">
        <v>168</v>
      </c>
      <c r="Q76" s="296"/>
      <c r="R76" s="301"/>
      <c r="S76" s="296" t="s">
        <v>169</v>
      </c>
      <c r="V76" s="39" t="s">
        <v>64</v>
      </c>
      <c r="W76" s="107">
        <v>13</v>
      </c>
      <c r="X76" s="55">
        <v>0.22</v>
      </c>
      <c r="Y76" s="55">
        <v>0.01</v>
      </c>
      <c r="Z76" s="55">
        <v>2.6</v>
      </c>
      <c r="AA76" s="55">
        <v>11.18</v>
      </c>
      <c r="AD76" s="7"/>
      <c r="AE76" s="7"/>
      <c r="AF76" s="7"/>
      <c r="AG76" s="7"/>
      <c r="AH76" s="7"/>
      <c r="AI76" s="81"/>
    </row>
    <row r="77" spans="1:35" ht="15">
      <c r="A77" s="294" t="s">
        <v>164</v>
      </c>
      <c r="B77" s="7"/>
      <c r="C77" s="228"/>
      <c r="D77" s="228"/>
      <c r="E77" s="7"/>
      <c r="F77" s="31"/>
      <c r="H77" s="302" t="s">
        <v>164</v>
      </c>
      <c r="I77" s="7"/>
      <c r="J77" s="228"/>
      <c r="K77" s="228"/>
      <c r="L77" s="228"/>
      <c r="M77" s="228"/>
      <c r="O77" s="97" t="s">
        <v>170</v>
      </c>
      <c r="P77" s="31"/>
      <c r="Q77" s="31"/>
      <c r="R77" s="31"/>
      <c r="S77" s="7"/>
      <c r="T77" s="7"/>
      <c r="V77" s="57" t="s">
        <v>66</v>
      </c>
      <c r="W77" s="22">
        <v>4</v>
      </c>
      <c r="X77" s="55">
        <v>0.04</v>
      </c>
      <c r="Y77" s="55">
        <v>0.01</v>
      </c>
      <c r="Z77" s="55">
        <v>0.38</v>
      </c>
      <c r="AA77" s="55">
        <v>1.64</v>
      </c>
      <c r="AC77" s="294" t="s">
        <v>164</v>
      </c>
      <c r="AD77" s="7"/>
      <c r="AE77" s="7"/>
      <c r="AF77" s="7"/>
      <c r="AG77" s="7"/>
      <c r="AH77" s="7"/>
      <c r="AI77" s="59"/>
    </row>
    <row r="78" spans="1:35" ht="15">
      <c r="A78" s="533" t="s">
        <v>171</v>
      </c>
      <c r="B78" s="525"/>
      <c r="C78" s="525"/>
      <c r="D78" s="525"/>
      <c r="E78" s="525"/>
      <c r="F78" s="525"/>
      <c r="H78" s="97" t="s">
        <v>172</v>
      </c>
      <c r="I78" s="7"/>
      <c r="J78" s="228"/>
      <c r="K78" s="228"/>
      <c r="L78" s="228"/>
      <c r="M78" s="228"/>
      <c r="O78" s="97" t="s">
        <v>63</v>
      </c>
      <c r="P78" s="31"/>
      <c r="Q78" s="31"/>
      <c r="R78" s="31"/>
      <c r="S78" s="7"/>
      <c r="T78" s="7"/>
      <c r="V78" s="57" t="s">
        <v>67</v>
      </c>
      <c r="W78" s="22">
        <v>3</v>
      </c>
      <c r="X78" s="22">
        <v>0.02</v>
      </c>
      <c r="Y78" s="22">
        <v>0.01</v>
      </c>
      <c r="Z78" s="22">
        <v>0.11</v>
      </c>
      <c r="AA78" s="58">
        <v>0.52</v>
      </c>
      <c r="AC78" s="87" t="s">
        <v>173</v>
      </c>
      <c r="AD78" s="7"/>
      <c r="AE78" s="7"/>
      <c r="AF78" s="7"/>
      <c r="AG78" s="7"/>
      <c r="AH78" s="7"/>
      <c r="AI78" s="59"/>
    </row>
    <row r="79" spans="1:35" ht="15">
      <c r="A79" s="303" t="s">
        <v>174</v>
      </c>
      <c r="B79" s="25"/>
      <c r="C79" s="25"/>
      <c r="D79" s="25"/>
      <c r="E79" s="25"/>
      <c r="F79" s="25"/>
      <c r="H79" s="97" t="s">
        <v>175</v>
      </c>
      <c r="I79" s="7"/>
      <c r="J79" s="304"/>
      <c r="K79" s="304"/>
      <c r="L79" s="304"/>
      <c r="M79" s="304"/>
      <c r="O79" s="26"/>
      <c r="P79" s="31"/>
      <c r="Q79" s="31"/>
      <c r="R79" s="31"/>
      <c r="S79" s="31"/>
      <c r="T79" s="31"/>
      <c r="V79" s="57" t="s">
        <v>70</v>
      </c>
      <c r="W79" s="22">
        <v>15</v>
      </c>
      <c r="X79" s="22">
        <v>3.38</v>
      </c>
      <c r="Y79" s="22">
        <v>0.16</v>
      </c>
      <c r="Z79" s="22">
        <v>9.19</v>
      </c>
      <c r="AA79" s="58">
        <v>50.55</v>
      </c>
      <c r="AC79" s="87" t="s">
        <v>176</v>
      </c>
      <c r="AD79" s="7"/>
      <c r="AE79" s="7"/>
      <c r="AF79" s="7"/>
      <c r="AG79" s="7"/>
      <c r="AH79" s="7"/>
      <c r="AI79" s="59"/>
    </row>
    <row r="80" spans="1:35" ht="15">
      <c r="A80" s="36" t="s">
        <v>20</v>
      </c>
      <c r="B80" s="37" t="s">
        <v>21</v>
      </c>
      <c r="C80" s="37" t="s">
        <v>22</v>
      </c>
      <c r="D80" s="37" t="s">
        <v>23</v>
      </c>
      <c r="E80" s="37" t="s">
        <v>24</v>
      </c>
      <c r="F80" s="38" t="s">
        <v>5</v>
      </c>
      <c r="H80" s="36" t="s">
        <v>20</v>
      </c>
      <c r="I80" s="37" t="s">
        <v>25</v>
      </c>
      <c r="J80" s="101" t="s">
        <v>22</v>
      </c>
      <c r="K80" s="101" t="s">
        <v>23</v>
      </c>
      <c r="L80" s="101" t="s">
        <v>24</v>
      </c>
      <c r="M80" s="102" t="s">
        <v>5</v>
      </c>
      <c r="O80" s="113" t="s">
        <v>20</v>
      </c>
      <c r="P80" s="114" t="s">
        <v>25</v>
      </c>
      <c r="Q80" s="114" t="s">
        <v>26</v>
      </c>
      <c r="R80" s="114" t="s">
        <v>27</v>
      </c>
      <c r="S80" s="114" t="s">
        <v>28</v>
      </c>
      <c r="T80" s="115" t="s">
        <v>5</v>
      </c>
      <c r="V80" s="57" t="s">
        <v>72</v>
      </c>
      <c r="W80" s="22">
        <v>0.2</v>
      </c>
      <c r="X80" s="22">
        <v>0</v>
      </c>
      <c r="Y80" s="22">
        <v>0</v>
      </c>
      <c r="Z80" s="22">
        <v>0.01</v>
      </c>
      <c r="AA80" s="58">
        <v>0.09</v>
      </c>
      <c r="AC80" s="26" t="s">
        <v>96</v>
      </c>
      <c r="AD80" s="149"/>
      <c r="AE80" s="149"/>
      <c r="AF80" s="149"/>
      <c r="AG80" s="149"/>
      <c r="AH80" s="149"/>
      <c r="AI80" s="59"/>
    </row>
    <row r="81" spans="1:35" ht="15">
      <c r="A81" s="155" t="s">
        <v>99</v>
      </c>
      <c r="B81" s="19">
        <v>110</v>
      </c>
      <c r="C81" s="19">
        <v>4.4400000000000004</v>
      </c>
      <c r="D81" s="19">
        <v>0.44400000000000001</v>
      </c>
      <c r="E81" s="19">
        <v>26.27</v>
      </c>
      <c r="F81" s="19">
        <v>129.5</v>
      </c>
      <c r="H81" s="50" t="s">
        <v>112</v>
      </c>
      <c r="I81" s="22">
        <v>80</v>
      </c>
      <c r="J81" s="19">
        <v>3.96</v>
      </c>
      <c r="K81" s="19">
        <v>1.02</v>
      </c>
      <c r="L81" s="19">
        <v>21.45</v>
      </c>
      <c r="M81" s="19">
        <v>102.9</v>
      </c>
      <c r="O81" s="118" t="s">
        <v>69</v>
      </c>
      <c r="P81" s="119">
        <v>6</v>
      </c>
      <c r="Q81" s="55">
        <v>4.9999999999999996E-2</v>
      </c>
      <c r="R81" s="55">
        <v>0.01</v>
      </c>
      <c r="S81" s="55">
        <v>0.18666666666666668</v>
      </c>
      <c r="T81" s="55">
        <v>1.04</v>
      </c>
      <c r="V81" s="57" t="s">
        <v>177</v>
      </c>
      <c r="W81" s="22">
        <v>18</v>
      </c>
      <c r="X81" s="55">
        <v>0.36</v>
      </c>
      <c r="Y81" s="55">
        <v>0.02</v>
      </c>
      <c r="Z81" s="55">
        <v>0.95</v>
      </c>
      <c r="AA81" s="55">
        <v>4.5</v>
      </c>
      <c r="AC81" s="138" t="s">
        <v>20</v>
      </c>
      <c r="AD81" s="305" t="s">
        <v>25</v>
      </c>
      <c r="AE81" s="305" t="s">
        <v>22</v>
      </c>
      <c r="AF81" s="305" t="s">
        <v>23</v>
      </c>
      <c r="AG81" s="305" t="s">
        <v>24</v>
      </c>
      <c r="AH81" s="306" t="s">
        <v>5</v>
      </c>
      <c r="AI81" s="81"/>
    </row>
    <row r="82" spans="1:35" ht="15">
      <c r="A82" s="155" t="s">
        <v>42</v>
      </c>
      <c r="B82" s="24">
        <v>0.6</v>
      </c>
      <c r="C82" s="22">
        <v>0</v>
      </c>
      <c r="D82" s="22">
        <v>0</v>
      </c>
      <c r="E82" s="22">
        <v>0</v>
      </c>
      <c r="F82" s="58">
        <v>0</v>
      </c>
      <c r="H82" s="272" t="s">
        <v>42</v>
      </c>
      <c r="I82" s="273">
        <v>0.1</v>
      </c>
      <c r="J82" s="273">
        <v>0</v>
      </c>
      <c r="K82" s="273">
        <v>0</v>
      </c>
      <c r="L82" s="273">
        <v>0</v>
      </c>
      <c r="M82" s="307">
        <v>0</v>
      </c>
      <c r="O82" s="118" t="s">
        <v>66</v>
      </c>
      <c r="P82" s="119">
        <v>20</v>
      </c>
      <c r="Q82" s="55">
        <v>0.17500000000000002</v>
      </c>
      <c r="R82" s="55">
        <v>0.05</v>
      </c>
      <c r="S82" s="55">
        <v>1.925</v>
      </c>
      <c r="T82" s="55">
        <v>8.1999999999999993</v>
      </c>
      <c r="V82" s="57" t="s">
        <v>42</v>
      </c>
      <c r="W82" s="22">
        <v>0.4</v>
      </c>
      <c r="X82" s="22">
        <v>0</v>
      </c>
      <c r="Y82" s="22">
        <v>0</v>
      </c>
      <c r="Z82" s="22">
        <v>0</v>
      </c>
      <c r="AA82" s="58">
        <v>0</v>
      </c>
      <c r="AC82" s="40" t="s">
        <v>64</v>
      </c>
      <c r="AD82" s="202">
        <v>100</v>
      </c>
      <c r="AE82" s="202">
        <v>1.7</v>
      </c>
      <c r="AF82" s="202">
        <v>0.1</v>
      </c>
      <c r="AG82" s="202">
        <v>20</v>
      </c>
      <c r="AH82" s="202">
        <v>86</v>
      </c>
      <c r="AI82" s="285"/>
    </row>
    <row r="83" spans="1:35" ht="15">
      <c r="A83" s="164" t="s">
        <v>104</v>
      </c>
      <c r="B83" s="165">
        <v>2.2000000000000002</v>
      </c>
      <c r="C83" s="105">
        <v>0</v>
      </c>
      <c r="D83" s="105">
        <v>2.2000000000000002</v>
      </c>
      <c r="E83" s="105">
        <v>0</v>
      </c>
      <c r="F83" s="106">
        <v>19.45</v>
      </c>
      <c r="H83" s="152" t="s">
        <v>178</v>
      </c>
      <c r="I83" s="54">
        <v>8</v>
      </c>
      <c r="J83" s="19">
        <v>9.4499999999999993</v>
      </c>
      <c r="K83" s="19">
        <v>6.7</v>
      </c>
      <c r="L83" s="19">
        <v>0</v>
      </c>
      <c r="M83" s="122">
        <v>97.5</v>
      </c>
      <c r="O83" s="118" t="s">
        <v>179</v>
      </c>
      <c r="P83" s="119">
        <v>40</v>
      </c>
      <c r="Q83" s="19">
        <v>9.52</v>
      </c>
      <c r="R83" s="19">
        <v>0.52</v>
      </c>
      <c r="S83" s="19">
        <v>18.32</v>
      </c>
      <c r="T83" s="19">
        <v>121.6</v>
      </c>
      <c r="V83" s="57" t="s">
        <v>80</v>
      </c>
      <c r="W83" s="22">
        <v>0.01</v>
      </c>
      <c r="X83" s="22">
        <v>0</v>
      </c>
      <c r="Y83" s="22">
        <v>0</v>
      </c>
      <c r="Z83" s="22">
        <v>0</v>
      </c>
      <c r="AA83" s="58">
        <v>0</v>
      </c>
      <c r="AC83" s="57" t="s">
        <v>101</v>
      </c>
      <c r="AD83" s="55">
        <v>2.4</v>
      </c>
      <c r="AE83" s="55">
        <v>0.03</v>
      </c>
      <c r="AF83" s="55">
        <v>1.95</v>
      </c>
      <c r="AG83" s="55">
        <v>0.02</v>
      </c>
      <c r="AH83" s="61">
        <v>17.45</v>
      </c>
      <c r="AI83" s="285"/>
    </row>
    <row r="84" spans="1:35" ht="15">
      <c r="A84" s="46" t="s">
        <v>180</v>
      </c>
      <c r="B84" s="256">
        <v>40</v>
      </c>
      <c r="C84" s="308">
        <v>20</v>
      </c>
      <c r="D84" s="308">
        <v>0.36</v>
      </c>
      <c r="E84" s="308">
        <v>7.44</v>
      </c>
      <c r="F84" s="255">
        <v>99.6</v>
      </c>
      <c r="H84" s="152" t="s">
        <v>120</v>
      </c>
      <c r="I84" s="54">
        <v>1</v>
      </c>
      <c r="J84" s="19">
        <v>0.21</v>
      </c>
      <c r="K84" s="19">
        <v>0.02</v>
      </c>
      <c r="L84" s="19">
        <v>1.53</v>
      </c>
      <c r="M84" s="122">
        <v>7.28</v>
      </c>
      <c r="O84" s="118" t="s">
        <v>181</v>
      </c>
      <c r="P84" s="22">
        <v>60</v>
      </c>
      <c r="Q84" s="119">
        <v>1.2</v>
      </c>
      <c r="R84" s="119">
        <v>0.06</v>
      </c>
      <c r="S84" s="119">
        <v>3.18</v>
      </c>
      <c r="T84" s="204">
        <v>15</v>
      </c>
      <c r="V84" s="57" t="s">
        <v>57</v>
      </c>
      <c r="W84" s="22">
        <v>102</v>
      </c>
      <c r="X84" s="22">
        <v>0</v>
      </c>
      <c r="Y84" s="22">
        <v>0</v>
      </c>
      <c r="Z84" s="22">
        <v>0</v>
      </c>
      <c r="AA84" s="58">
        <v>0</v>
      </c>
      <c r="AC84" s="138" t="s">
        <v>42</v>
      </c>
      <c r="AD84" s="264">
        <v>0.24</v>
      </c>
      <c r="AE84" s="264">
        <v>0</v>
      </c>
      <c r="AF84" s="264">
        <v>0</v>
      </c>
      <c r="AG84" s="264">
        <v>0</v>
      </c>
      <c r="AH84" s="309">
        <v>0</v>
      </c>
      <c r="AI84" s="59"/>
    </row>
    <row r="85" spans="1:35" ht="15">
      <c r="A85" s="39" t="s">
        <v>118</v>
      </c>
      <c r="B85" s="51">
        <v>8</v>
      </c>
      <c r="C85" s="51">
        <v>0.08</v>
      </c>
      <c r="D85" s="51">
        <v>2.4615384615384615E-2</v>
      </c>
      <c r="E85" s="51">
        <v>0.48000000000000004</v>
      </c>
      <c r="F85" s="52">
        <v>2.48</v>
      </c>
      <c r="H85" s="152" t="s">
        <v>77</v>
      </c>
      <c r="I85" s="54">
        <v>15</v>
      </c>
      <c r="J85" s="19">
        <v>0.3</v>
      </c>
      <c r="K85" s="19">
        <v>3.5</v>
      </c>
      <c r="L85" s="19">
        <v>0.44</v>
      </c>
      <c r="M85" s="122">
        <v>34.5</v>
      </c>
      <c r="O85" s="118" t="s">
        <v>72</v>
      </c>
      <c r="P85" s="119">
        <v>0.2</v>
      </c>
      <c r="Q85" s="80">
        <v>0.01</v>
      </c>
      <c r="R85" s="80">
        <v>0</v>
      </c>
      <c r="S85" s="80">
        <v>0.01</v>
      </c>
      <c r="T85" s="80">
        <v>0.08</v>
      </c>
      <c r="V85" s="131" t="s">
        <v>84</v>
      </c>
      <c r="W85" s="95">
        <v>13</v>
      </c>
      <c r="X85" s="69">
        <v>1.417</v>
      </c>
      <c r="Y85" s="69">
        <v>1.3</v>
      </c>
      <c r="Z85" s="69">
        <v>6.37</v>
      </c>
      <c r="AA85" s="70">
        <v>42.9</v>
      </c>
      <c r="AC85" s="46" t="s">
        <v>66</v>
      </c>
      <c r="AD85" s="256">
        <v>20</v>
      </c>
      <c r="AE85" s="257">
        <v>0.18</v>
      </c>
      <c r="AF85" s="257">
        <v>0.04</v>
      </c>
      <c r="AG85" s="257">
        <v>1.92</v>
      </c>
      <c r="AH85" s="258">
        <v>8.1999999999999993</v>
      </c>
      <c r="AI85" s="285"/>
    </row>
    <row r="86" spans="1:35" ht="15">
      <c r="A86" s="39" t="s">
        <v>66</v>
      </c>
      <c r="B86" s="51">
        <v>7</v>
      </c>
      <c r="C86" s="51">
        <v>6.3E-2</v>
      </c>
      <c r="D86" s="51">
        <v>1.4000000000000002E-2</v>
      </c>
      <c r="E86" s="51">
        <v>0.67199999999999993</v>
      </c>
      <c r="F86" s="52">
        <v>2.8699999999999997</v>
      </c>
      <c r="H86" s="310" t="s">
        <v>57</v>
      </c>
      <c r="I86" s="311">
        <v>10</v>
      </c>
      <c r="J86" s="312">
        <v>0</v>
      </c>
      <c r="K86" s="312">
        <v>0</v>
      </c>
      <c r="L86" s="312">
        <v>0</v>
      </c>
      <c r="M86" s="313">
        <v>0</v>
      </c>
      <c r="O86" s="118" t="s">
        <v>82</v>
      </c>
      <c r="P86" s="119">
        <v>6</v>
      </c>
      <c r="Q86" s="55">
        <v>0.255</v>
      </c>
      <c r="R86" s="55">
        <v>0.03</v>
      </c>
      <c r="S86" s="55">
        <v>1.125</v>
      </c>
      <c r="T86" s="55">
        <v>4.92</v>
      </c>
      <c r="V86" s="71" t="s">
        <v>47</v>
      </c>
      <c r="W86" s="72">
        <f t="shared" ref="W86:AA86" si="27">SUM(W76:W85)</f>
        <v>168.61</v>
      </c>
      <c r="X86" s="72">
        <f t="shared" si="27"/>
        <v>5.4370000000000003</v>
      </c>
      <c r="Y86" s="72">
        <f t="shared" si="27"/>
        <v>1.51</v>
      </c>
      <c r="Z86" s="72">
        <f t="shared" si="27"/>
        <v>19.61</v>
      </c>
      <c r="AA86" s="72">
        <f t="shared" si="27"/>
        <v>111.38</v>
      </c>
      <c r="AC86" s="39" t="s">
        <v>179</v>
      </c>
      <c r="AD86" s="51">
        <v>50</v>
      </c>
      <c r="AE86" s="51">
        <v>4.76</v>
      </c>
      <c r="AF86" s="51">
        <v>0.26</v>
      </c>
      <c r="AG86" s="51">
        <v>9.16</v>
      </c>
      <c r="AH86" s="52">
        <v>60.8</v>
      </c>
      <c r="AI86" s="59"/>
    </row>
    <row r="87" spans="1:35" ht="15">
      <c r="A87" s="39" t="s">
        <v>182</v>
      </c>
      <c r="B87" s="51">
        <v>8</v>
      </c>
      <c r="C87" s="51">
        <v>9.6000000000000002E-2</v>
      </c>
      <c r="D87" s="51">
        <v>1.6E-2</v>
      </c>
      <c r="E87" s="51">
        <v>0.26400000000000001</v>
      </c>
      <c r="F87" s="52">
        <v>1.28</v>
      </c>
      <c r="H87" s="152" t="s">
        <v>121</v>
      </c>
      <c r="I87" s="54">
        <v>0</v>
      </c>
      <c r="J87" s="314">
        <v>0</v>
      </c>
      <c r="K87" s="314">
        <v>0</v>
      </c>
      <c r="L87" s="314">
        <v>0</v>
      </c>
      <c r="M87" s="315">
        <v>0</v>
      </c>
      <c r="O87" s="118" t="s">
        <v>67</v>
      </c>
      <c r="P87" s="119">
        <v>20</v>
      </c>
      <c r="Q87" s="55">
        <v>0.22499999999999998</v>
      </c>
      <c r="R87" s="55">
        <v>2.5000000000000001E-2</v>
      </c>
      <c r="S87" s="55">
        <v>0.22499999999999998</v>
      </c>
      <c r="T87" s="55">
        <v>2.6</v>
      </c>
      <c r="V87" s="137" t="s">
        <v>183</v>
      </c>
      <c r="W87" s="137"/>
      <c r="X87" s="137"/>
      <c r="Y87" s="137"/>
      <c r="Z87" s="137"/>
      <c r="AA87" s="137"/>
      <c r="AC87" s="39" t="s">
        <v>120</v>
      </c>
      <c r="AD87" s="51">
        <v>30</v>
      </c>
      <c r="AE87" s="55">
        <v>3.09</v>
      </c>
      <c r="AF87" s="51">
        <v>0.3</v>
      </c>
      <c r="AG87" s="55">
        <v>22.89</v>
      </c>
      <c r="AH87" s="61">
        <v>109.2</v>
      </c>
      <c r="AI87" s="59"/>
    </row>
    <row r="88" spans="1:35" ht="15">
      <c r="A88" s="39" t="s">
        <v>82</v>
      </c>
      <c r="B88" s="22">
        <v>3</v>
      </c>
      <c r="C88" s="22">
        <v>0.13</v>
      </c>
      <c r="D88" s="22">
        <v>0.01</v>
      </c>
      <c r="E88" s="22">
        <v>0.57999999999999996</v>
      </c>
      <c r="F88" s="58">
        <v>2.46</v>
      </c>
      <c r="H88" s="152" t="s">
        <v>66</v>
      </c>
      <c r="I88" s="54">
        <v>62</v>
      </c>
      <c r="J88" s="54">
        <v>0.56699999999999995</v>
      </c>
      <c r="K88" s="54">
        <v>0.12400000000000003</v>
      </c>
      <c r="L88" s="54">
        <v>5.952</v>
      </c>
      <c r="M88" s="111">
        <v>25.419999999999998</v>
      </c>
      <c r="O88" s="118" t="s">
        <v>88</v>
      </c>
      <c r="P88" s="119">
        <v>1.9</v>
      </c>
      <c r="Q88" s="133">
        <v>0</v>
      </c>
      <c r="R88" s="133">
        <v>1.9</v>
      </c>
      <c r="S88" s="133">
        <v>0</v>
      </c>
      <c r="T88" s="134">
        <v>16.8</v>
      </c>
      <c r="V88" s="143" t="s">
        <v>184</v>
      </c>
      <c r="W88" s="25"/>
      <c r="X88" s="25"/>
      <c r="Y88" s="25"/>
      <c r="Z88" s="25"/>
      <c r="AA88" s="25"/>
      <c r="AC88" s="39" t="s">
        <v>87</v>
      </c>
      <c r="AD88" s="51">
        <v>6</v>
      </c>
      <c r="AE88" s="55">
        <v>0.76</v>
      </c>
      <c r="AF88" s="55">
        <v>0.59</v>
      </c>
      <c r="AG88" s="55">
        <v>0.05</v>
      </c>
      <c r="AH88" s="61">
        <v>8.58</v>
      </c>
      <c r="AI88" s="59"/>
    </row>
    <row r="89" spans="1:35" ht="15">
      <c r="A89" s="39" t="s">
        <v>69</v>
      </c>
      <c r="B89" s="51">
        <v>13</v>
      </c>
      <c r="C89" s="51">
        <v>0.16</v>
      </c>
      <c r="D89" s="51">
        <v>0.02</v>
      </c>
      <c r="E89" s="51">
        <v>0.56000000000000005</v>
      </c>
      <c r="F89" s="52">
        <v>3.12</v>
      </c>
      <c r="H89" s="152" t="s">
        <v>125</v>
      </c>
      <c r="I89" s="54">
        <v>62</v>
      </c>
      <c r="J89" s="54">
        <v>0.8680000000000001</v>
      </c>
      <c r="K89" s="54">
        <v>5.7866666666666677E-2</v>
      </c>
      <c r="L89" s="54">
        <v>4.96</v>
      </c>
      <c r="M89" s="111">
        <v>27.28</v>
      </c>
      <c r="O89" s="135" t="s">
        <v>42</v>
      </c>
      <c r="P89" s="133">
        <v>0.6</v>
      </c>
      <c r="Q89" s="133">
        <v>0</v>
      </c>
      <c r="R89" s="133">
        <v>0</v>
      </c>
      <c r="S89" s="133">
        <v>0</v>
      </c>
      <c r="T89" s="134">
        <v>0</v>
      </c>
      <c r="V89" s="26"/>
      <c r="W89" s="316"/>
      <c r="X89" s="316"/>
      <c r="Y89" s="316"/>
      <c r="Z89" s="316"/>
      <c r="AA89" s="316"/>
      <c r="AC89" s="39" t="s">
        <v>45</v>
      </c>
      <c r="AD89" s="51">
        <v>0.2</v>
      </c>
      <c r="AE89" s="55">
        <v>0</v>
      </c>
      <c r="AF89" s="55">
        <v>0</v>
      </c>
      <c r="AG89" s="55">
        <v>0</v>
      </c>
      <c r="AH89" s="61">
        <v>0</v>
      </c>
      <c r="AI89" s="81"/>
    </row>
    <row r="90" spans="1:35" ht="15">
      <c r="A90" s="39" t="s">
        <v>57</v>
      </c>
      <c r="B90" s="51">
        <v>5</v>
      </c>
      <c r="C90" s="90">
        <v>0</v>
      </c>
      <c r="D90" s="90">
        <v>0</v>
      </c>
      <c r="E90" s="90">
        <v>0</v>
      </c>
      <c r="F90" s="91">
        <v>0</v>
      </c>
      <c r="H90" s="152" t="s">
        <v>104</v>
      </c>
      <c r="I90" s="54">
        <v>1</v>
      </c>
      <c r="J90" s="54">
        <v>0</v>
      </c>
      <c r="K90" s="19">
        <v>1</v>
      </c>
      <c r="L90" s="54">
        <v>0</v>
      </c>
      <c r="M90" s="122">
        <v>8.84</v>
      </c>
      <c r="O90" s="118" t="s">
        <v>44</v>
      </c>
      <c r="P90" s="133">
        <v>0.5</v>
      </c>
      <c r="Q90" s="133">
        <v>0</v>
      </c>
      <c r="R90" s="133">
        <v>0</v>
      </c>
      <c r="S90" s="133">
        <v>0.5</v>
      </c>
      <c r="T90" s="134">
        <v>1.87</v>
      </c>
      <c r="V90" s="219" t="s">
        <v>20</v>
      </c>
      <c r="W90" s="101" t="s">
        <v>25</v>
      </c>
      <c r="X90" s="101" t="s">
        <v>22</v>
      </c>
      <c r="Y90" s="101" t="s">
        <v>23</v>
      </c>
      <c r="Z90" s="101" t="s">
        <v>24</v>
      </c>
      <c r="AA90" s="102" t="s">
        <v>5</v>
      </c>
      <c r="AC90" s="39" t="s">
        <v>185</v>
      </c>
      <c r="AD90" s="51">
        <v>0.5</v>
      </c>
      <c r="AE90" s="55">
        <v>0</v>
      </c>
      <c r="AF90" s="55">
        <v>0.5</v>
      </c>
      <c r="AG90" s="55">
        <v>0</v>
      </c>
      <c r="AH90" s="61">
        <v>4.42</v>
      </c>
      <c r="AI90" s="59"/>
    </row>
    <row r="91" spans="1:35" ht="15">
      <c r="A91" s="39" t="s">
        <v>186</v>
      </c>
      <c r="B91" s="107">
        <v>7</v>
      </c>
      <c r="C91" s="107">
        <v>0</v>
      </c>
      <c r="D91" s="107">
        <v>7</v>
      </c>
      <c r="E91" s="107">
        <v>0</v>
      </c>
      <c r="F91" s="317">
        <v>61.88</v>
      </c>
      <c r="H91" s="152" t="s">
        <v>77</v>
      </c>
      <c r="I91" s="54">
        <v>2</v>
      </c>
      <c r="J91" s="54">
        <v>0.06</v>
      </c>
      <c r="K91" s="54">
        <v>0.7</v>
      </c>
      <c r="L91" s="54">
        <v>0.08</v>
      </c>
      <c r="M91" s="111">
        <v>6.9</v>
      </c>
      <c r="O91" s="140" t="s">
        <v>57</v>
      </c>
      <c r="P91" s="141">
        <v>0</v>
      </c>
      <c r="Q91" s="141">
        <v>0</v>
      </c>
      <c r="R91" s="141">
        <v>0</v>
      </c>
      <c r="S91" s="141">
        <v>0</v>
      </c>
      <c r="T91" s="142">
        <v>0</v>
      </c>
      <c r="V91" s="318" t="s">
        <v>99</v>
      </c>
      <c r="W91" s="19">
        <v>110</v>
      </c>
      <c r="X91" s="19">
        <v>4.4400000000000004</v>
      </c>
      <c r="Y91" s="19">
        <v>0.44400000000000001</v>
      </c>
      <c r="Z91" s="19">
        <v>26.27</v>
      </c>
      <c r="AA91" s="19">
        <v>129.5</v>
      </c>
      <c r="AC91" s="39" t="s">
        <v>93</v>
      </c>
      <c r="AD91" s="51">
        <v>0.05</v>
      </c>
      <c r="AE91" s="55">
        <v>0</v>
      </c>
      <c r="AF91" s="55">
        <v>0</v>
      </c>
      <c r="AG91" s="55">
        <v>0</v>
      </c>
      <c r="AH91" s="61">
        <v>7.0000000000000007E-2</v>
      </c>
      <c r="AI91" s="31"/>
    </row>
    <row r="92" spans="1:35" ht="15">
      <c r="A92" s="57" t="s">
        <v>93</v>
      </c>
      <c r="B92" s="22">
        <v>0.05</v>
      </c>
      <c r="C92" s="22">
        <v>0</v>
      </c>
      <c r="D92" s="22">
        <v>0</v>
      </c>
      <c r="E92" s="22">
        <v>0.02</v>
      </c>
      <c r="F92" s="58">
        <v>7.0000000000000007E-2</v>
      </c>
      <c r="H92" s="50" t="s">
        <v>42</v>
      </c>
      <c r="I92" s="54">
        <v>0.1</v>
      </c>
      <c r="J92" s="119">
        <v>0</v>
      </c>
      <c r="K92" s="119">
        <v>0</v>
      </c>
      <c r="L92" s="119">
        <v>0</v>
      </c>
      <c r="M92" s="204">
        <v>0</v>
      </c>
      <c r="O92" s="68" t="s">
        <v>95</v>
      </c>
      <c r="P92" s="146">
        <v>22</v>
      </c>
      <c r="Q92" s="146">
        <v>1.8</v>
      </c>
      <c r="R92" s="146">
        <v>0.26</v>
      </c>
      <c r="S92" s="146">
        <v>11.39</v>
      </c>
      <c r="T92" s="147">
        <v>58.96</v>
      </c>
      <c r="V92" s="50" t="s">
        <v>62</v>
      </c>
      <c r="W92" s="22">
        <v>2.19</v>
      </c>
      <c r="X92" s="22">
        <v>1.3999999999999999E-2</v>
      </c>
      <c r="Y92" s="22">
        <v>1.56</v>
      </c>
      <c r="Z92" s="22">
        <v>0.02</v>
      </c>
      <c r="AA92" s="58">
        <v>14.175999999999998</v>
      </c>
      <c r="AC92" s="263" t="s">
        <v>42</v>
      </c>
      <c r="AD92" s="90">
        <v>0.1</v>
      </c>
      <c r="AE92" s="264">
        <v>0</v>
      </c>
      <c r="AF92" s="264">
        <v>0</v>
      </c>
      <c r="AG92" s="264">
        <v>0</v>
      </c>
      <c r="AH92" s="309">
        <v>0</v>
      </c>
      <c r="AI92" s="81"/>
    </row>
    <row r="93" spans="1:35" ht="15">
      <c r="A93" s="57" t="s">
        <v>45</v>
      </c>
      <c r="B93" s="22">
        <v>0.1</v>
      </c>
      <c r="C93" s="22">
        <v>0</v>
      </c>
      <c r="D93" s="22">
        <v>0</v>
      </c>
      <c r="E93" s="22">
        <v>0</v>
      </c>
      <c r="F93" s="58">
        <v>0</v>
      </c>
      <c r="H93" s="310" t="s">
        <v>45</v>
      </c>
      <c r="I93" s="311">
        <v>0.1</v>
      </c>
      <c r="J93" s="319">
        <v>0</v>
      </c>
      <c r="K93" s="319">
        <v>0</v>
      </c>
      <c r="L93" s="319">
        <v>0</v>
      </c>
      <c r="M93" s="320">
        <v>0</v>
      </c>
      <c r="O93" s="152" t="s">
        <v>98</v>
      </c>
      <c r="P93" s="54">
        <v>10</v>
      </c>
      <c r="Q93" s="54">
        <v>0.26</v>
      </c>
      <c r="R93" s="54">
        <v>2.5</v>
      </c>
      <c r="S93" s="54">
        <v>0.27</v>
      </c>
      <c r="T93" s="111">
        <v>24.62</v>
      </c>
      <c r="V93" s="128" t="s">
        <v>42</v>
      </c>
      <c r="W93" s="105">
        <v>0.2</v>
      </c>
      <c r="X93" s="105">
        <v>0</v>
      </c>
      <c r="Y93" s="105">
        <v>0</v>
      </c>
      <c r="Z93" s="105">
        <v>0</v>
      </c>
      <c r="AA93" s="106">
        <v>0</v>
      </c>
      <c r="AC93" s="46" t="str">
        <f t="shared" ref="AC93:AH93" si="28">AC42</f>
        <v>Sīpoli</v>
      </c>
      <c r="AD93" s="321">
        <f t="shared" si="28"/>
        <v>7</v>
      </c>
      <c r="AE93" s="321">
        <f t="shared" si="28"/>
        <v>0.08</v>
      </c>
      <c r="AF93" s="321">
        <f t="shared" si="28"/>
        <v>0.01</v>
      </c>
      <c r="AG93" s="321">
        <f t="shared" si="28"/>
        <v>0.65</v>
      </c>
      <c r="AH93" s="322">
        <f t="shared" si="28"/>
        <v>2.8</v>
      </c>
      <c r="AI93" s="59"/>
    </row>
    <row r="94" spans="1:35" ht="15">
      <c r="A94" s="39" t="s">
        <v>42</v>
      </c>
      <c r="B94" s="51">
        <v>0.2</v>
      </c>
      <c r="C94" s="51">
        <v>0</v>
      </c>
      <c r="D94" s="51">
        <v>0</v>
      </c>
      <c r="E94" s="51">
        <v>0</v>
      </c>
      <c r="F94" s="52">
        <v>0</v>
      </c>
      <c r="H94" s="82" t="str">
        <f t="shared" ref="H94:M94" si="29">H50</f>
        <v>Svaigs gurķis</v>
      </c>
      <c r="I94" s="256">
        <f t="shared" si="29"/>
        <v>20</v>
      </c>
      <c r="J94" s="256">
        <f t="shared" si="29"/>
        <v>0.14000000000000001</v>
      </c>
      <c r="K94" s="256">
        <f t="shared" si="29"/>
        <v>0.02</v>
      </c>
      <c r="L94" s="256">
        <f t="shared" si="29"/>
        <v>0.72</v>
      </c>
      <c r="M94" s="256">
        <f t="shared" si="29"/>
        <v>3</v>
      </c>
      <c r="O94" s="153" t="s">
        <v>47</v>
      </c>
      <c r="P94" s="154">
        <f t="shared" ref="P94:T94" si="30">SUM(P81:P93)</f>
        <v>187.2</v>
      </c>
      <c r="Q94" s="154">
        <f t="shared" si="30"/>
        <v>13.494999999999999</v>
      </c>
      <c r="R94" s="154">
        <f t="shared" si="30"/>
        <v>5.3550000000000004</v>
      </c>
      <c r="S94" s="154">
        <f t="shared" si="30"/>
        <v>37.131666666666675</v>
      </c>
      <c r="T94" s="154">
        <f t="shared" si="30"/>
        <v>255.69000000000003</v>
      </c>
      <c r="V94" s="57" t="s">
        <v>187</v>
      </c>
      <c r="W94" s="22">
        <v>20</v>
      </c>
      <c r="X94" s="22">
        <v>0.25600000000000001</v>
      </c>
      <c r="Y94" s="22">
        <v>1.6E-2</v>
      </c>
      <c r="Z94" s="22">
        <v>1.1599999999999999</v>
      </c>
      <c r="AA94" s="58">
        <v>5</v>
      </c>
      <c r="AC94" s="39" t="str">
        <f t="shared" ref="AC94:AH94" si="31">AC43</f>
        <v>Ūdens</v>
      </c>
      <c r="AD94" s="40">
        <f t="shared" si="31"/>
        <v>5</v>
      </c>
      <c r="AE94" s="40">
        <f t="shared" si="31"/>
        <v>0</v>
      </c>
      <c r="AF94" s="40">
        <f t="shared" si="31"/>
        <v>0</v>
      </c>
      <c r="AG94" s="40">
        <f t="shared" si="31"/>
        <v>0</v>
      </c>
      <c r="AH94" s="41">
        <f t="shared" si="31"/>
        <v>0</v>
      </c>
      <c r="AI94" s="59"/>
    </row>
    <row r="95" spans="1:35" ht="15">
      <c r="A95" s="323" t="s">
        <v>57</v>
      </c>
      <c r="B95" s="260">
        <v>4</v>
      </c>
      <c r="C95" s="260">
        <v>0</v>
      </c>
      <c r="D95" s="260">
        <v>0</v>
      </c>
      <c r="E95" s="260">
        <v>0</v>
      </c>
      <c r="F95" s="261">
        <v>0</v>
      </c>
      <c r="H95" s="324" t="str">
        <f t="shared" ref="H95:M95" si="32">H51</f>
        <v>Marinēts gurķis</v>
      </c>
      <c r="I95" s="51">
        <f t="shared" si="32"/>
        <v>20</v>
      </c>
      <c r="J95" s="51">
        <f t="shared" si="32"/>
        <v>0.06</v>
      </c>
      <c r="K95" s="51">
        <f t="shared" si="32"/>
        <v>0.04</v>
      </c>
      <c r="L95" s="51">
        <f t="shared" si="32"/>
        <v>0.46</v>
      </c>
      <c r="M95" s="51">
        <f t="shared" si="32"/>
        <v>2.2000000000000002</v>
      </c>
      <c r="O95" s="162"/>
      <c r="P95" s="25"/>
      <c r="Q95" s="25"/>
      <c r="R95" s="25"/>
      <c r="S95" s="25"/>
      <c r="T95" s="25"/>
      <c r="V95" s="57" t="s">
        <v>64</v>
      </c>
      <c r="W95" s="22">
        <v>50</v>
      </c>
      <c r="X95" s="22">
        <v>0.84615384615384626</v>
      </c>
      <c r="Y95" s="22">
        <v>4.6153846153846156E-2</v>
      </c>
      <c r="Z95" s="22">
        <v>10</v>
      </c>
      <c r="AA95" s="58">
        <v>43</v>
      </c>
      <c r="AC95" s="39" t="str">
        <f t="shared" ref="AC95:AH95" si="33">AC44</f>
        <v>Saldais krējums</v>
      </c>
      <c r="AD95" s="40">
        <f t="shared" si="33"/>
        <v>8</v>
      </c>
      <c r="AE95" s="40">
        <f t="shared" si="33"/>
        <v>0.24</v>
      </c>
      <c r="AF95" s="40">
        <f t="shared" si="33"/>
        <v>2.8</v>
      </c>
      <c r="AG95" s="40">
        <f t="shared" si="33"/>
        <v>0.35</v>
      </c>
      <c r="AH95" s="41">
        <f t="shared" si="33"/>
        <v>27.6</v>
      </c>
      <c r="AI95" s="209"/>
    </row>
    <row r="96" spans="1:35" ht="15">
      <c r="A96" s="186" t="str">
        <f t="shared" ref="A96:F96" si="34">A53</f>
        <v>Gurķis</v>
      </c>
      <c r="B96" s="325">
        <f t="shared" si="34"/>
        <v>34</v>
      </c>
      <c r="C96" s="325">
        <f t="shared" si="34"/>
        <v>0.24555555555555561</v>
      </c>
      <c r="D96" s="325">
        <f t="shared" si="34"/>
        <v>3.7777777777777778E-2</v>
      </c>
      <c r="E96" s="325">
        <f t="shared" si="34"/>
        <v>1.2277777777777779</v>
      </c>
      <c r="F96" s="325">
        <f t="shared" si="34"/>
        <v>5.0999999999999996</v>
      </c>
      <c r="H96" s="73" t="s">
        <v>47</v>
      </c>
      <c r="I96" s="326">
        <f t="shared" ref="I96:M96" si="35">SUM(I81:I95)</f>
        <v>281.29999999999995</v>
      </c>
      <c r="J96" s="326">
        <f t="shared" si="35"/>
        <v>15.615000000000004</v>
      </c>
      <c r="K96" s="326">
        <f t="shared" si="35"/>
        <v>13.181866666666666</v>
      </c>
      <c r="L96" s="326">
        <f t="shared" si="35"/>
        <v>35.591999999999999</v>
      </c>
      <c r="M96" s="74">
        <f t="shared" si="35"/>
        <v>315.81999999999994</v>
      </c>
      <c r="O96" s="26" t="s">
        <v>188</v>
      </c>
      <c r="P96" s="25"/>
      <c r="Q96" s="25"/>
      <c r="R96" s="25"/>
      <c r="S96" s="25"/>
      <c r="T96" s="25"/>
      <c r="V96" s="57" t="s">
        <v>66</v>
      </c>
      <c r="W96" s="22">
        <v>20</v>
      </c>
      <c r="X96" s="22">
        <v>1.6E-2</v>
      </c>
      <c r="Y96" s="22">
        <v>0.04</v>
      </c>
      <c r="Z96" s="22">
        <v>1.92</v>
      </c>
      <c r="AA96" s="58">
        <v>8.1999999999999993</v>
      </c>
      <c r="AC96" s="39" t="str">
        <f t="shared" ref="AC96:AH96" si="36">AC45</f>
        <v>Sāls</v>
      </c>
      <c r="AD96" s="40">
        <f t="shared" si="36"/>
        <v>0.1</v>
      </c>
      <c r="AE96" s="40">
        <f t="shared" si="36"/>
        <v>0</v>
      </c>
      <c r="AF96" s="40">
        <f t="shared" si="36"/>
        <v>0</v>
      </c>
      <c r="AG96" s="40">
        <f t="shared" si="36"/>
        <v>0</v>
      </c>
      <c r="AH96" s="41">
        <f t="shared" si="36"/>
        <v>0</v>
      </c>
      <c r="AI96" s="59"/>
    </row>
    <row r="97" spans="1:35" ht="15">
      <c r="A97" s="60" t="str">
        <f t="shared" ref="A97:F97" si="37">A54</f>
        <v>Dilles</v>
      </c>
      <c r="B97" s="327">
        <f t="shared" si="37"/>
        <v>1</v>
      </c>
      <c r="C97" s="327">
        <f t="shared" si="37"/>
        <v>0.03</v>
      </c>
      <c r="D97" s="327">
        <f t="shared" si="37"/>
        <v>0.01</v>
      </c>
      <c r="E97" s="327">
        <f t="shared" si="37"/>
        <v>7.0000000000000007E-2</v>
      </c>
      <c r="F97" s="327">
        <f t="shared" si="37"/>
        <v>0.43</v>
      </c>
      <c r="H97" s="328"/>
      <c r="I97" s="328"/>
      <c r="J97" s="328"/>
      <c r="K97" s="328"/>
      <c r="L97" s="328"/>
      <c r="M97" s="328"/>
      <c r="O97" s="162" t="s">
        <v>189</v>
      </c>
      <c r="P97" s="25"/>
      <c r="Q97" s="25"/>
      <c r="R97" s="25"/>
      <c r="S97" s="25"/>
      <c r="T97" s="25"/>
      <c r="V97" s="57" t="s">
        <v>67</v>
      </c>
      <c r="W97" s="22">
        <v>10</v>
      </c>
      <c r="X97" s="119">
        <v>0.08</v>
      </c>
      <c r="Y97" s="119">
        <v>0.02</v>
      </c>
      <c r="Z97" s="119">
        <v>0.37999999999999995</v>
      </c>
      <c r="AA97" s="204">
        <v>1.7533333333333332</v>
      </c>
      <c r="AC97" s="39" t="str">
        <f t="shared" ref="AC97:AH97" si="38">AC46</f>
        <v>Pipari</v>
      </c>
      <c r="AD97" s="40">
        <f t="shared" si="38"/>
        <v>0.1</v>
      </c>
      <c r="AE97" s="40">
        <f t="shared" si="38"/>
        <v>0</v>
      </c>
      <c r="AF97" s="40">
        <f t="shared" si="38"/>
        <v>0</v>
      </c>
      <c r="AG97" s="40">
        <f t="shared" si="38"/>
        <v>0</v>
      </c>
      <c r="AH97" s="41">
        <f t="shared" si="38"/>
        <v>0</v>
      </c>
      <c r="AI97" s="59"/>
    </row>
    <row r="98" spans="1:35" ht="15">
      <c r="A98" s="60" t="str">
        <f t="shared" ref="A98:F98" si="39">A55</f>
        <v>Krējums</v>
      </c>
      <c r="B98" s="327">
        <f t="shared" si="39"/>
        <v>5</v>
      </c>
      <c r="C98" s="327">
        <f t="shared" si="39"/>
        <v>0.14000000000000001</v>
      </c>
      <c r="D98" s="327">
        <f t="shared" si="39"/>
        <v>1</v>
      </c>
      <c r="E98" s="327">
        <f t="shared" si="39"/>
        <v>0.16</v>
      </c>
      <c r="F98" s="327">
        <f t="shared" si="39"/>
        <v>10.55</v>
      </c>
      <c r="H98" s="328"/>
      <c r="I98" s="328"/>
      <c r="J98" s="292" t="s">
        <v>155</v>
      </c>
      <c r="K98" s="329"/>
      <c r="L98" s="329"/>
      <c r="M98" s="48"/>
      <c r="O98" s="169" t="s">
        <v>190</v>
      </c>
      <c r="P98" s="330"/>
      <c r="Q98" s="330"/>
      <c r="R98" s="26"/>
      <c r="S98" s="330"/>
      <c r="T98" s="330"/>
      <c r="V98" s="57" t="s">
        <v>191</v>
      </c>
      <c r="W98" s="22">
        <v>1</v>
      </c>
      <c r="X98" s="119">
        <v>0.06</v>
      </c>
      <c r="Y98" s="119">
        <v>0</v>
      </c>
      <c r="Z98" s="119">
        <v>0.33</v>
      </c>
      <c r="AA98" s="204">
        <v>1</v>
      </c>
      <c r="AC98" s="39" t="str">
        <f t="shared" ref="AC98:AH98" si="40">AC47</f>
        <v>Milti</v>
      </c>
      <c r="AD98" s="40">
        <f t="shared" si="40"/>
        <v>3</v>
      </c>
      <c r="AE98" s="40">
        <f t="shared" si="40"/>
        <v>0.31</v>
      </c>
      <c r="AF98" s="40">
        <f t="shared" si="40"/>
        <v>0.03</v>
      </c>
      <c r="AG98" s="40">
        <f t="shared" si="40"/>
        <v>2.29</v>
      </c>
      <c r="AH98" s="41">
        <f t="shared" si="40"/>
        <v>10.92</v>
      </c>
      <c r="AI98" s="59"/>
    </row>
    <row r="99" spans="1:35" ht="15">
      <c r="A99" s="60" t="str">
        <f t="shared" ref="A99:F99" si="41">A56</f>
        <v>Sāls</v>
      </c>
      <c r="B99" s="327">
        <f t="shared" si="41"/>
        <v>0.12</v>
      </c>
      <c r="C99" s="327">
        <f t="shared" si="41"/>
        <v>0</v>
      </c>
      <c r="D99" s="327">
        <f t="shared" si="41"/>
        <v>0</v>
      </c>
      <c r="E99" s="327">
        <f t="shared" si="41"/>
        <v>0</v>
      </c>
      <c r="F99" s="327">
        <f t="shared" si="41"/>
        <v>0</v>
      </c>
      <c r="H99" s="328"/>
      <c r="I99" s="328"/>
      <c r="J99" s="57" t="s">
        <v>22</v>
      </c>
      <c r="K99" s="277" t="s">
        <v>23</v>
      </c>
      <c r="L99" s="277" t="s">
        <v>24</v>
      </c>
      <c r="M99" s="290" t="s">
        <v>5</v>
      </c>
      <c r="O99" s="131" t="s">
        <v>20</v>
      </c>
      <c r="P99" s="175" t="s">
        <v>25</v>
      </c>
      <c r="Q99" s="175" t="s">
        <v>26</v>
      </c>
      <c r="R99" s="175" t="s">
        <v>27</v>
      </c>
      <c r="S99" s="175" t="s">
        <v>28</v>
      </c>
      <c r="T99" s="176" t="s">
        <v>5</v>
      </c>
      <c r="V99" s="57" t="s">
        <v>192</v>
      </c>
      <c r="W99" s="22">
        <v>5</v>
      </c>
      <c r="X99" s="119">
        <v>0.48</v>
      </c>
      <c r="Y99" s="119">
        <v>0.04</v>
      </c>
      <c r="Z99" s="119">
        <v>3.45</v>
      </c>
      <c r="AA99" s="204">
        <v>16</v>
      </c>
      <c r="AC99" s="323" t="str">
        <f t="shared" ref="AC99:AH99" si="42">AC48</f>
        <v>Ūdens</v>
      </c>
      <c r="AD99" s="331">
        <f t="shared" si="42"/>
        <v>0.3</v>
      </c>
      <c r="AE99" s="331">
        <f t="shared" si="42"/>
        <v>0</v>
      </c>
      <c r="AF99" s="331">
        <f t="shared" si="42"/>
        <v>0</v>
      </c>
      <c r="AG99" s="331">
        <f t="shared" si="42"/>
        <v>0</v>
      </c>
      <c r="AH99" s="332">
        <f t="shared" si="42"/>
        <v>0</v>
      </c>
      <c r="AI99" s="75"/>
    </row>
    <row r="100" spans="1:35" ht="15">
      <c r="A100" s="71" t="s">
        <v>47</v>
      </c>
      <c r="B100" s="333">
        <f t="shared" ref="B100:F100" si="43">SUM(B81:B99)</f>
        <v>248.27</v>
      </c>
      <c r="C100" s="333">
        <f t="shared" si="43"/>
        <v>25.384555555555554</v>
      </c>
      <c r="D100" s="333">
        <f t="shared" si="43"/>
        <v>11.136393162393162</v>
      </c>
      <c r="E100" s="333">
        <f t="shared" si="43"/>
        <v>37.743777777777773</v>
      </c>
      <c r="F100" s="333">
        <f t="shared" si="43"/>
        <v>338.79</v>
      </c>
      <c r="H100" s="328"/>
      <c r="I100" s="328"/>
      <c r="J100" s="334">
        <f t="shared" ref="J100:M100" si="44">J96+J67+J33+J18</f>
        <v>43.180600000000005</v>
      </c>
      <c r="K100" s="334">
        <f t="shared" si="44"/>
        <v>50.744266666666668</v>
      </c>
      <c r="L100" s="334">
        <f t="shared" si="44"/>
        <v>127.01559999999999</v>
      </c>
      <c r="M100" s="334">
        <f t="shared" si="44"/>
        <v>1123.1559999999999</v>
      </c>
      <c r="O100" s="57" t="s">
        <v>110</v>
      </c>
      <c r="P100" s="180">
        <v>80</v>
      </c>
      <c r="Q100" s="180">
        <v>2.16</v>
      </c>
      <c r="R100" s="180">
        <v>0.24</v>
      </c>
      <c r="S100" s="180">
        <v>22.56</v>
      </c>
      <c r="T100" s="181">
        <v>104</v>
      </c>
      <c r="V100" s="57" t="s">
        <v>193</v>
      </c>
      <c r="W100" s="22">
        <v>5</v>
      </c>
      <c r="X100" s="119">
        <v>0.65</v>
      </c>
      <c r="Y100" s="119">
        <v>0.25</v>
      </c>
      <c r="Z100" s="119">
        <v>3.6</v>
      </c>
      <c r="AA100" s="204">
        <v>20</v>
      </c>
      <c r="AC100" s="186" t="str">
        <f t="shared" ref="AC100:AH100" si="45">AC49</f>
        <v>Burkāns</v>
      </c>
      <c r="AD100" s="325">
        <f t="shared" si="45"/>
        <v>10</v>
      </c>
      <c r="AE100" s="325">
        <f t="shared" si="45"/>
        <v>0.09</v>
      </c>
      <c r="AF100" s="325">
        <f t="shared" si="45"/>
        <v>0.02</v>
      </c>
      <c r="AG100" s="325">
        <f t="shared" si="45"/>
        <v>0.96</v>
      </c>
      <c r="AH100" s="325">
        <f t="shared" si="45"/>
        <v>4.0999999999999996</v>
      </c>
      <c r="AI100" s="328"/>
    </row>
    <row r="101" spans="1:35">
      <c r="A101" s="328"/>
      <c r="B101" s="328"/>
      <c r="C101" s="328"/>
      <c r="D101" s="328"/>
      <c r="E101" s="328"/>
      <c r="F101" s="328"/>
      <c r="I101" s="296"/>
      <c r="J101" s="80" t="s">
        <v>159</v>
      </c>
      <c r="K101" s="80" t="s">
        <v>160</v>
      </c>
      <c r="L101" s="80" t="s">
        <v>161</v>
      </c>
      <c r="M101" s="80" t="s">
        <v>162</v>
      </c>
      <c r="O101" s="155" t="s">
        <v>42</v>
      </c>
      <c r="P101" s="54">
        <v>0.4</v>
      </c>
      <c r="Q101" s="144">
        <v>0</v>
      </c>
      <c r="R101" s="144">
        <v>0</v>
      </c>
      <c r="S101" s="144">
        <v>0</v>
      </c>
      <c r="T101" s="145">
        <v>0</v>
      </c>
      <c r="V101" s="57" t="s">
        <v>120</v>
      </c>
      <c r="W101" s="22">
        <v>10</v>
      </c>
      <c r="X101" s="119">
        <v>1.03</v>
      </c>
      <c r="Y101" s="119">
        <v>0.1</v>
      </c>
      <c r="Z101" s="119">
        <v>7.63</v>
      </c>
      <c r="AA101" s="204">
        <v>36.4</v>
      </c>
      <c r="AC101" s="60" t="str">
        <f t="shared" ref="AC101:AH101" si="46">AC50</f>
        <v>Kāposts</v>
      </c>
      <c r="AD101" s="327">
        <f t="shared" si="46"/>
        <v>23</v>
      </c>
      <c r="AE101" s="327">
        <f t="shared" si="46"/>
        <v>0.28999999999999998</v>
      </c>
      <c r="AF101" s="327">
        <f t="shared" si="46"/>
        <v>0.02</v>
      </c>
      <c r="AG101" s="327">
        <f t="shared" si="46"/>
        <v>1.33</v>
      </c>
      <c r="AH101" s="327">
        <f t="shared" si="46"/>
        <v>5.75</v>
      </c>
      <c r="AI101" s="49"/>
    </row>
    <row r="102" spans="1:35" ht="15">
      <c r="A102" s="328"/>
      <c r="B102" s="328"/>
      <c r="C102" s="537" t="s">
        <v>155</v>
      </c>
      <c r="D102" s="527"/>
      <c r="E102" s="527"/>
      <c r="F102" s="536"/>
      <c r="I102" s="296"/>
      <c r="J102" s="296"/>
      <c r="K102" s="296"/>
      <c r="L102" s="296"/>
      <c r="M102" s="296"/>
      <c r="O102" s="164" t="s">
        <v>104</v>
      </c>
      <c r="P102" s="104">
        <v>2.2000000000000002</v>
      </c>
      <c r="Q102" s="105">
        <v>0</v>
      </c>
      <c r="R102" s="105">
        <v>2.2000000000000002</v>
      </c>
      <c r="S102" s="105">
        <v>0</v>
      </c>
      <c r="T102" s="106">
        <v>19.45</v>
      </c>
      <c r="V102" s="57" t="s">
        <v>87</v>
      </c>
      <c r="W102" s="22">
        <v>20</v>
      </c>
      <c r="X102" s="22">
        <v>2.57</v>
      </c>
      <c r="Y102" s="22">
        <v>1.98</v>
      </c>
      <c r="Z102" s="22">
        <v>0.16</v>
      </c>
      <c r="AA102" s="58">
        <v>28.6</v>
      </c>
      <c r="AC102" s="60" t="str">
        <f t="shared" ref="AC102:AH102" si="47">AC51</f>
        <v>Sāls</v>
      </c>
      <c r="AD102" s="327">
        <f t="shared" si="47"/>
        <v>0.13</v>
      </c>
      <c r="AE102" s="327">
        <f t="shared" si="47"/>
        <v>0</v>
      </c>
      <c r="AF102" s="327">
        <f t="shared" si="47"/>
        <v>0</v>
      </c>
      <c r="AG102" s="327">
        <f t="shared" si="47"/>
        <v>0</v>
      </c>
      <c r="AH102" s="327">
        <f t="shared" si="47"/>
        <v>0</v>
      </c>
      <c r="AI102" s="49"/>
    </row>
    <row r="103" spans="1:35" ht="15">
      <c r="A103" s="328"/>
      <c r="B103" s="328"/>
      <c r="C103" s="57" t="s">
        <v>22</v>
      </c>
      <c r="D103" s="277" t="s">
        <v>23</v>
      </c>
      <c r="E103" s="277" t="s">
        <v>24</v>
      </c>
      <c r="F103" s="290" t="s">
        <v>5</v>
      </c>
      <c r="I103" s="296"/>
      <c r="O103" s="46" t="s">
        <v>181</v>
      </c>
      <c r="P103" s="83">
        <v>40</v>
      </c>
      <c r="Q103" s="173">
        <v>0.8</v>
      </c>
      <c r="R103" s="173">
        <v>0.04</v>
      </c>
      <c r="S103" s="173">
        <v>2.12</v>
      </c>
      <c r="T103" s="174">
        <v>10</v>
      </c>
      <c r="V103" s="191" t="s">
        <v>45</v>
      </c>
      <c r="W103" s="166">
        <v>0.1</v>
      </c>
      <c r="X103" s="77">
        <v>0</v>
      </c>
      <c r="Y103" s="77">
        <v>0</v>
      </c>
      <c r="Z103" s="77">
        <v>0</v>
      </c>
      <c r="AA103" s="139">
        <v>0</v>
      </c>
      <c r="AC103" s="60" t="str">
        <f t="shared" ref="AC103:AH103" si="48">AC52</f>
        <v>Krējums</v>
      </c>
      <c r="AD103" s="327">
        <f t="shared" si="48"/>
        <v>7</v>
      </c>
      <c r="AE103" s="327">
        <f t="shared" si="48"/>
        <v>0.17</v>
      </c>
      <c r="AF103" s="327">
        <f t="shared" si="48"/>
        <v>1.75</v>
      </c>
      <c r="AG103" s="327">
        <f t="shared" si="48"/>
        <v>0.22</v>
      </c>
      <c r="AH103" s="327">
        <f t="shared" si="48"/>
        <v>17.29</v>
      </c>
      <c r="AI103" s="59"/>
    </row>
    <row r="104" spans="1:35" ht="15">
      <c r="A104" s="328"/>
      <c r="B104" s="328"/>
      <c r="C104" s="299">
        <f t="shared" ref="C104:F104" si="49">C100+C70+C38+C19</f>
        <v>46.11266258430355</v>
      </c>
      <c r="D104" s="299">
        <f t="shared" si="49"/>
        <v>30.806236548326655</v>
      </c>
      <c r="E104" s="299">
        <f t="shared" si="49"/>
        <v>136.9277058120486</v>
      </c>
      <c r="F104" s="299">
        <f t="shared" si="49"/>
        <v>971.7473349627744</v>
      </c>
      <c r="H104" s="335"/>
      <c r="O104" s="57" t="s">
        <v>121</v>
      </c>
      <c r="P104" s="22">
        <v>40</v>
      </c>
      <c r="Q104" s="119">
        <v>0.72</v>
      </c>
      <c r="R104" s="119">
        <v>3.2000000000000001E-2</v>
      </c>
      <c r="S104" s="119">
        <v>2.8</v>
      </c>
      <c r="T104" s="204">
        <v>12.4</v>
      </c>
      <c r="V104" s="336" t="s">
        <v>42</v>
      </c>
      <c r="W104" s="337">
        <v>0.2</v>
      </c>
      <c r="X104" s="338">
        <v>0</v>
      </c>
      <c r="Y104" s="338">
        <v>0</v>
      </c>
      <c r="Z104" s="338">
        <v>0</v>
      </c>
      <c r="AA104" s="339">
        <v>0</v>
      </c>
      <c r="AC104" s="73" t="s">
        <v>47</v>
      </c>
      <c r="AD104" s="74">
        <f t="shared" ref="AD104:AH104" si="50">SUM(AD82:AD103)</f>
        <v>273.12</v>
      </c>
      <c r="AE104" s="74">
        <f t="shared" si="50"/>
        <v>11.7</v>
      </c>
      <c r="AF104" s="74">
        <f t="shared" si="50"/>
        <v>8.3699999999999974</v>
      </c>
      <c r="AG104" s="74">
        <f t="shared" si="50"/>
        <v>59.839999999999989</v>
      </c>
      <c r="AH104" s="74">
        <f t="shared" si="50"/>
        <v>363.18000000000006</v>
      </c>
      <c r="AI104" s="80"/>
    </row>
    <row r="105" spans="1:35" ht="15">
      <c r="B105" s="296"/>
      <c r="C105" s="80" t="s">
        <v>159</v>
      </c>
      <c r="D105" s="80" t="s">
        <v>160</v>
      </c>
      <c r="E105" s="80" t="s">
        <v>161</v>
      </c>
      <c r="F105" s="80" t="s">
        <v>162</v>
      </c>
      <c r="I105" s="1"/>
      <c r="J105" s="2"/>
      <c r="K105" s="340" t="s">
        <v>194</v>
      </c>
      <c r="L105" s="340" t="s">
        <v>195</v>
      </c>
      <c r="O105" s="57" t="s">
        <v>114</v>
      </c>
      <c r="P105" s="22">
        <v>5</v>
      </c>
      <c r="Q105" s="22">
        <v>0</v>
      </c>
      <c r="R105" s="22">
        <v>5</v>
      </c>
      <c r="S105" s="22">
        <v>0</v>
      </c>
      <c r="T105" s="58">
        <v>44.249999999999993</v>
      </c>
      <c r="V105" s="331" t="s">
        <v>114</v>
      </c>
      <c r="W105" s="207">
        <v>3</v>
      </c>
      <c r="X105" s="207">
        <v>0</v>
      </c>
      <c r="Y105" s="207">
        <v>3</v>
      </c>
      <c r="Z105" s="207">
        <v>0</v>
      </c>
      <c r="AA105" s="207">
        <v>26.52</v>
      </c>
      <c r="AC105" s="328"/>
      <c r="AD105" s="328"/>
      <c r="AE105" s="328"/>
      <c r="AF105" s="328"/>
      <c r="AG105" s="328"/>
      <c r="AH105" s="328"/>
      <c r="AI105" s="328"/>
    </row>
    <row r="106" spans="1:35" ht="15">
      <c r="B106" s="341" t="s">
        <v>196</v>
      </c>
      <c r="C106" s="296" t="s">
        <v>197</v>
      </c>
      <c r="D106" s="296"/>
      <c r="F106" s="301"/>
      <c r="I106" s="342" t="s">
        <v>198</v>
      </c>
      <c r="J106" s="343"/>
      <c r="K106" s="344">
        <f>I44+I31+I10+I17+I65</f>
        <v>132.5</v>
      </c>
      <c r="L106" s="344">
        <f>I91+I85+I31+I10+I17+I65</f>
        <v>137</v>
      </c>
      <c r="O106" s="57" t="s">
        <v>199</v>
      </c>
      <c r="P106" s="22">
        <v>0.2</v>
      </c>
      <c r="Q106" s="22">
        <v>0</v>
      </c>
      <c r="R106" s="22">
        <v>0</v>
      </c>
      <c r="S106" s="22">
        <v>0</v>
      </c>
      <c r="T106" s="22">
        <v>0.02</v>
      </c>
      <c r="V106" s="171" t="s">
        <v>42</v>
      </c>
      <c r="W106" s="22">
        <v>0.02</v>
      </c>
      <c r="X106" s="22">
        <v>0</v>
      </c>
      <c r="Y106" s="22">
        <v>0</v>
      </c>
      <c r="Z106" s="22">
        <v>0</v>
      </c>
      <c r="AA106" s="182">
        <v>0</v>
      </c>
      <c r="AC106" s="328"/>
      <c r="AD106" s="328"/>
      <c r="AE106" s="539" t="s">
        <v>155</v>
      </c>
      <c r="AF106" s="524"/>
      <c r="AG106" s="524"/>
      <c r="AH106" s="524"/>
      <c r="AI106" s="328"/>
    </row>
    <row r="107" spans="1:35" ht="15">
      <c r="B107" s="296"/>
      <c r="C107" s="296"/>
      <c r="D107" s="296"/>
      <c r="E107" s="345"/>
      <c r="I107" s="342" t="s">
        <v>200</v>
      </c>
      <c r="J107" s="343"/>
      <c r="K107" s="340"/>
      <c r="L107" s="340"/>
      <c r="O107" s="57" t="s">
        <v>30</v>
      </c>
      <c r="P107" s="22">
        <v>8</v>
      </c>
      <c r="Q107" s="22">
        <v>0.26400000000000001</v>
      </c>
      <c r="R107" s="22">
        <v>0.30399999999999999</v>
      </c>
      <c r="S107" s="22">
        <v>0.36</v>
      </c>
      <c r="T107" s="58">
        <v>5.28</v>
      </c>
      <c r="V107" s="155" t="s">
        <v>66</v>
      </c>
      <c r="W107" s="19">
        <v>7</v>
      </c>
      <c r="X107" s="22">
        <v>0.06</v>
      </c>
      <c r="Y107" s="22">
        <v>0.01</v>
      </c>
      <c r="Z107" s="22">
        <v>0.67</v>
      </c>
      <c r="AA107" s="182">
        <v>2.87</v>
      </c>
      <c r="AC107" s="328"/>
      <c r="AD107" s="346"/>
      <c r="AE107" s="277" t="s">
        <v>22</v>
      </c>
      <c r="AF107" s="277" t="s">
        <v>23</v>
      </c>
      <c r="AG107" s="277" t="s">
        <v>24</v>
      </c>
      <c r="AH107" s="290" t="s">
        <v>5</v>
      </c>
    </row>
    <row r="108" spans="1:35" ht="15">
      <c r="I108" s="342" t="s">
        <v>201</v>
      </c>
      <c r="J108" s="343"/>
      <c r="K108" s="344">
        <f>I42+I15</f>
        <v>80</v>
      </c>
      <c r="L108" s="340"/>
      <c r="O108" s="57" t="s">
        <v>77</v>
      </c>
      <c r="P108" s="22">
        <v>11</v>
      </c>
      <c r="Q108" s="22">
        <v>0.33</v>
      </c>
      <c r="R108" s="22">
        <v>3.85</v>
      </c>
      <c r="S108" s="22">
        <v>0.48400000000000004</v>
      </c>
      <c r="T108" s="58">
        <v>37.950000000000003</v>
      </c>
      <c r="V108" s="186" t="s">
        <v>120</v>
      </c>
      <c r="W108" s="19">
        <v>2.86</v>
      </c>
      <c r="X108" s="22">
        <v>0.28999999999999998</v>
      </c>
      <c r="Y108" s="22">
        <v>0.03</v>
      </c>
      <c r="Z108" s="22">
        <v>2.1800000000000002</v>
      </c>
      <c r="AA108" s="58">
        <v>10.41</v>
      </c>
      <c r="AC108" s="328"/>
      <c r="AD108" s="346"/>
      <c r="AE108" s="334">
        <f t="shared" ref="AE108:AH108" si="51">AE104+AE69+AE27+AE12</f>
        <v>30.589753353816281</v>
      </c>
      <c r="AF108" s="334">
        <f t="shared" si="51"/>
        <v>31.332605188951128</v>
      </c>
      <c r="AG108" s="334">
        <f t="shared" si="51"/>
        <v>145.100974507231</v>
      </c>
      <c r="AH108" s="334">
        <f t="shared" si="51"/>
        <v>971.5714473684211</v>
      </c>
    </row>
    <row r="109" spans="1:35" ht="15">
      <c r="I109" s="342" t="s">
        <v>202</v>
      </c>
      <c r="J109" s="343"/>
      <c r="K109" s="344">
        <f>I14+I25+I26+I50+I51+I45</f>
        <v>74</v>
      </c>
      <c r="L109" s="344">
        <f>I83+I87+I88+I89+I94+I14+I25+I26+I95</f>
        <v>197</v>
      </c>
      <c r="O109" s="57" t="s">
        <v>62</v>
      </c>
      <c r="P109" s="22">
        <v>0.5</v>
      </c>
      <c r="Q109" s="22">
        <v>4.0000000000000001E-3</v>
      </c>
      <c r="R109" s="22">
        <v>0.24399999999999999</v>
      </c>
      <c r="S109" s="22">
        <v>2E-3</v>
      </c>
      <c r="T109" s="58">
        <v>2.181</v>
      </c>
      <c r="V109" s="185" t="s">
        <v>122</v>
      </c>
      <c r="W109" s="19">
        <v>0.6</v>
      </c>
      <c r="X109" s="22">
        <v>0.13</v>
      </c>
      <c r="Y109" s="22">
        <v>0.17</v>
      </c>
      <c r="Z109" s="22">
        <v>0</v>
      </c>
      <c r="AA109" s="182">
        <v>2.12</v>
      </c>
      <c r="AC109" s="328"/>
      <c r="AD109" s="328"/>
      <c r="AE109" s="80" t="s">
        <v>159</v>
      </c>
      <c r="AF109" s="80" t="s">
        <v>160</v>
      </c>
      <c r="AG109" s="80" t="s">
        <v>161</v>
      </c>
      <c r="AH109" s="80" t="s">
        <v>162</v>
      </c>
    </row>
    <row r="110" spans="1:35" ht="15">
      <c r="B110" s="522"/>
      <c r="C110" s="523"/>
      <c r="D110" s="340" t="s">
        <v>194</v>
      </c>
      <c r="E110" s="340" t="s">
        <v>195</v>
      </c>
      <c r="I110" s="342" t="s">
        <v>203</v>
      </c>
      <c r="J110" s="343"/>
      <c r="K110" s="344">
        <f>I50+I14</f>
        <v>23</v>
      </c>
      <c r="L110" s="265">
        <f>I94+I14</f>
        <v>23</v>
      </c>
      <c r="O110" s="57" t="s">
        <v>42</v>
      </c>
      <c r="P110" s="22">
        <v>0.3</v>
      </c>
      <c r="Q110" s="22">
        <v>0</v>
      </c>
      <c r="R110" s="22">
        <v>0</v>
      </c>
      <c r="S110" s="22">
        <v>0</v>
      </c>
      <c r="T110" s="58">
        <v>0</v>
      </c>
      <c r="V110" s="347" t="s">
        <v>77</v>
      </c>
      <c r="W110" s="166">
        <v>9</v>
      </c>
      <c r="X110" s="77">
        <v>0.22500000000000001</v>
      </c>
      <c r="Y110" s="77">
        <v>3.15</v>
      </c>
      <c r="Z110" s="77">
        <v>0.26999999999999996</v>
      </c>
      <c r="AA110" s="139">
        <v>30.6</v>
      </c>
      <c r="AC110" s="348"/>
      <c r="AD110" s="349"/>
      <c r="AE110" s="349"/>
      <c r="AF110" s="328"/>
      <c r="AG110" s="328"/>
      <c r="AH110" s="328"/>
    </row>
    <row r="111" spans="1:35" ht="15">
      <c r="B111" s="342" t="s">
        <v>198</v>
      </c>
      <c r="C111" s="343"/>
      <c r="D111" s="344">
        <f>B9+B36+B63+B55</f>
        <v>125</v>
      </c>
      <c r="E111" s="344">
        <f>B63+B36+B9+B98</f>
        <v>125</v>
      </c>
      <c r="I111" s="342" t="s">
        <v>64</v>
      </c>
      <c r="J111" s="343"/>
      <c r="K111" s="344">
        <f>I23</f>
        <v>23</v>
      </c>
      <c r="L111" s="344">
        <f>I23</f>
        <v>23</v>
      </c>
      <c r="O111" s="186" t="s">
        <v>80</v>
      </c>
      <c r="P111" s="19">
        <v>0.04</v>
      </c>
      <c r="Q111" s="22">
        <v>0</v>
      </c>
      <c r="R111" s="22">
        <v>0</v>
      </c>
      <c r="S111" s="22">
        <v>0</v>
      </c>
      <c r="T111" s="58">
        <v>0</v>
      </c>
      <c r="V111" s="46" t="str">
        <f t="shared" ref="V111:AA111" si="52">V49</f>
        <v>Bietes</v>
      </c>
      <c r="W111" s="321">
        <f t="shared" si="52"/>
        <v>40</v>
      </c>
      <c r="X111" s="321">
        <f t="shared" si="52"/>
        <v>0.56000000000000005</v>
      </c>
      <c r="Y111" s="321">
        <f t="shared" si="52"/>
        <v>0.04</v>
      </c>
      <c r="Z111" s="321">
        <f t="shared" si="52"/>
        <v>3.2</v>
      </c>
      <c r="AA111" s="321">
        <f t="shared" si="52"/>
        <v>17.600000000000001</v>
      </c>
      <c r="AC111" s="350"/>
      <c r="AD111" s="328"/>
      <c r="AE111" s="328"/>
      <c r="AF111" s="328"/>
      <c r="AG111" s="328"/>
      <c r="AH111" s="328"/>
    </row>
    <row r="112" spans="1:35" ht="15">
      <c r="B112" s="342" t="s">
        <v>200</v>
      </c>
      <c r="C112" s="343"/>
      <c r="D112" s="344">
        <f>B62</f>
        <v>56</v>
      </c>
      <c r="E112" s="344">
        <f>B62</f>
        <v>56</v>
      </c>
      <c r="I112" s="342" t="s">
        <v>204</v>
      </c>
      <c r="J112" s="343"/>
      <c r="K112" s="344">
        <f>I66+I56</f>
        <v>126</v>
      </c>
      <c r="L112" s="344">
        <f>I66+I56</f>
        <v>126</v>
      </c>
      <c r="O112" s="186" t="s">
        <v>120</v>
      </c>
      <c r="P112" s="19">
        <v>0.5</v>
      </c>
      <c r="Q112" s="22">
        <v>5.0699300699300696E-2</v>
      </c>
      <c r="R112" s="22">
        <v>5.244755244755245E-3</v>
      </c>
      <c r="S112" s="22">
        <v>0.38111888111888115</v>
      </c>
      <c r="T112" s="58">
        <v>1.81993006993007</v>
      </c>
      <c r="V112" s="39" t="str">
        <f t="shared" ref="V112:AA112" si="53">V50</f>
        <v>Dilles</v>
      </c>
      <c r="W112" s="40">
        <f t="shared" si="53"/>
        <v>1</v>
      </c>
      <c r="X112" s="40">
        <f t="shared" si="53"/>
        <v>0.03</v>
      </c>
      <c r="Y112" s="40">
        <f t="shared" si="53"/>
        <v>0.01</v>
      </c>
      <c r="Z112" s="40">
        <f t="shared" si="53"/>
        <v>7.0000000000000007E-2</v>
      </c>
      <c r="AA112" s="40">
        <f t="shared" si="53"/>
        <v>0.43</v>
      </c>
    </row>
    <row r="113" spans="1:33" ht="15">
      <c r="B113" s="342" t="s">
        <v>201</v>
      </c>
      <c r="C113" s="343"/>
      <c r="D113" s="344">
        <f>B46+B47</f>
        <v>60</v>
      </c>
      <c r="E113" s="340"/>
      <c r="I113" s="351" t="s">
        <v>205</v>
      </c>
      <c r="J113" s="352"/>
      <c r="K113" s="353">
        <f>I66</f>
        <v>70</v>
      </c>
      <c r="L113" s="353">
        <f>I66</f>
        <v>70</v>
      </c>
      <c r="O113" s="281" t="s">
        <v>57</v>
      </c>
      <c r="P113" s="105">
        <v>0</v>
      </c>
      <c r="Q113" s="105">
        <v>0</v>
      </c>
      <c r="R113" s="105">
        <v>0</v>
      </c>
      <c r="S113" s="105">
        <v>0</v>
      </c>
      <c r="T113" s="106">
        <v>0</v>
      </c>
      <c r="V113" s="39" t="str">
        <f t="shared" ref="V113:AA113" si="54">V51</f>
        <v>Eļļa</v>
      </c>
      <c r="W113" s="40">
        <f t="shared" si="54"/>
        <v>0.37</v>
      </c>
      <c r="X113" s="40">
        <f t="shared" si="54"/>
        <v>0</v>
      </c>
      <c r="Y113" s="40">
        <f t="shared" si="54"/>
        <v>0.37</v>
      </c>
      <c r="Z113" s="40">
        <f t="shared" si="54"/>
        <v>0</v>
      </c>
      <c r="AA113" s="40">
        <f t="shared" si="54"/>
        <v>3.27</v>
      </c>
    </row>
    <row r="114" spans="1:33" ht="15">
      <c r="B114" s="342" t="s">
        <v>202</v>
      </c>
      <c r="C114" s="343"/>
      <c r="D114" s="344">
        <f>B25+B26+B27+B28+B30+B31+B49+B51+B53+B54</f>
        <v>97.16</v>
      </c>
      <c r="E114" s="344">
        <f>B25+B26+B27+B28+B30+B31+B89+B92+B96+B84+B85+B86+B87+B97</f>
        <v>152.20999999999998</v>
      </c>
      <c r="O114" s="324" t="str">
        <f t="shared" ref="O114:T114" si="55">O50</f>
        <v>Krējums</v>
      </c>
      <c r="P114" s="51">
        <f t="shared" si="55"/>
        <v>8</v>
      </c>
      <c r="Q114" s="51">
        <f t="shared" si="55"/>
        <v>0.19428571428571431</v>
      </c>
      <c r="R114" s="51">
        <f t="shared" si="55"/>
        <v>2</v>
      </c>
      <c r="S114" s="51">
        <f t="shared" si="55"/>
        <v>0.25142857142857145</v>
      </c>
      <c r="T114" s="51">
        <f t="shared" si="55"/>
        <v>19.759999999999998</v>
      </c>
      <c r="V114" s="39" t="str">
        <f t="shared" ref="V114:AA114" si="56">V52</f>
        <v>Sāls</v>
      </c>
      <c r="W114" s="40">
        <f t="shared" si="56"/>
        <v>0.13</v>
      </c>
      <c r="X114" s="40">
        <f t="shared" si="56"/>
        <v>0</v>
      </c>
      <c r="Y114" s="40">
        <f t="shared" si="56"/>
        <v>0</v>
      </c>
      <c r="Z114" s="40">
        <f t="shared" si="56"/>
        <v>0</v>
      </c>
      <c r="AA114" s="40">
        <f t="shared" si="56"/>
        <v>0</v>
      </c>
      <c r="AD114" s="522"/>
      <c r="AE114" s="523"/>
      <c r="AF114" s="340" t="s">
        <v>194</v>
      </c>
      <c r="AG114" s="340" t="s">
        <v>195</v>
      </c>
    </row>
    <row r="115" spans="1:33" ht="15">
      <c r="B115" s="342" t="s">
        <v>203</v>
      </c>
      <c r="C115" s="343"/>
      <c r="D115" s="344">
        <f>B53+B54</f>
        <v>35</v>
      </c>
      <c r="E115" s="344">
        <f>B96+B97</f>
        <v>35</v>
      </c>
      <c r="O115" s="324" t="str">
        <f t="shared" ref="O115:T115" si="57">O51</f>
        <v>Burkāni</v>
      </c>
      <c r="P115" s="51">
        <f t="shared" si="57"/>
        <v>30</v>
      </c>
      <c r="Q115" s="51">
        <f t="shared" si="57"/>
        <v>0.26250000000000001</v>
      </c>
      <c r="R115" s="51">
        <f t="shared" si="57"/>
        <v>3.7499999999999999E-2</v>
      </c>
      <c r="S115" s="51">
        <f t="shared" si="57"/>
        <v>2.8875000000000002</v>
      </c>
      <c r="T115" s="51">
        <f t="shared" si="57"/>
        <v>12.299999999999999</v>
      </c>
      <c r="V115" s="71" t="s">
        <v>47</v>
      </c>
      <c r="W115" s="72">
        <f t="shared" ref="W115:AA115" si="58">SUM(W91:W114)</f>
        <v>317.66999999999996</v>
      </c>
      <c r="X115" s="72">
        <f t="shared" si="58"/>
        <v>11.737153846153847</v>
      </c>
      <c r="Y115" s="72">
        <f t="shared" si="58"/>
        <v>11.276153846153845</v>
      </c>
      <c r="Z115" s="72">
        <f t="shared" si="58"/>
        <v>61.310000000000016</v>
      </c>
      <c r="AA115" s="72">
        <f t="shared" si="58"/>
        <v>397.44933333333336</v>
      </c>
      <c r="AD115" s="354" t="s">
        <v>198</v>
      </c>
      <c r="AE115" s="354"/>
      <c r="AF115" s="344">
        <f>AD11+AD22+AD44+AD52+AD67+AD66+AD60</f>
        <v>234.25</v>
      </c>
      <c r="AG115" s="344">
        <f>AD11+AD22+AD67+AD83+AD95+AD103+AD60+AD66</f>
        <v>236.65</v>
      </c>
    </row>
    <row r="116" spans="1:33" ht="15">
      <c r="B116" s="342" t="s">
        <v>64</v>
      </c>
      <c r="C116" s="343"/>
      <c r="D116" s="344">
        <f>B29</f>
        <v>13</v>
      </c>
      <c r="E116" s="344">
        <f>B29</f>
        <v>13</v>
      </c>
      <c r="O116" s="324" t="str">
        <f t="shared" ref="O116:T116" si="59">O52</f>
        <v>Saulespuķu sēkliņas</v>
      </c>
      <c r="P116" s="51">
        <f t="shared" si="59"/>
        <v>2</v>
      </c>
      <c r="Q116" s="51">
        <f t="shared" si="59"/>
        <v>0.48666666666666669</v>
      </c>
      <c r="R116" s="51">
        <f t="shared" si="59"/>
        <v>1.1222222222222222</v>
      </c>
      <c r="S116" s="51">
        <f t="shared" si="59"/>
        <v>0.17333333333333334</v>
      </c>
      <c r="T116" s="51">
        <f t="shared" si="59"/>
        <v>12.340000000000002</v>
      </c>
      <c r="V116" s="328"/>
      <c r="W116" s="328"/>
      <c r="X116" s="328"/>
      <c r="Y116" s="328"/>
      <c r="Z116" s="328"/>
      <c r="AA116" s="328"/>
      <c r="AD116" s="354" t="s">
        <v>200</v>
      </c>
      <c r="AE116" s="354"/>
      <c r="AF116" s="344">
        <f>AD21+AD58</f>
        <v>56.25</v>
      </c>
      <c r="AG116" s="344">
        <f>AD21+AD58</f>
        <v>56.25</v>
      </c>
    </row>
    <row r="117" spans="1:33" ht="15">
      <c r="B117" s="342" t="s">
        <v>204</v>
      </c>
      <c r="C117" s="343"/>
      <c r="D117" s="344">
        <f>B65+B69++B14+B18+B66+B15</f>
        <v>168</v>
      </c>
      <c r="E117" s="344">
        <f>+B69+B65+B14+B18+B66+B15</f>
        <v>168</v>
      </c>
      <c r="O117" s="324" t="str">
        <f t="shared" ref="O117:T117" si="60">O53</f>
        <v>Sāls</v>
      </c>
      <c r="P117" s="51">
        <f t="shared" si="60"/>
        <v>0.13</v>
      </c>
      <c r="Q117" s="51">
        <f t="shared" si="60"/>
        <v>0</v>
      </c>
      <c r="R117" s="51">
        <f t="shared" si="60"/>
        <v>0</v>
      </c>
      <c r="S117" s="51">
        <f t="shared" si="60"/>
        <v>0</v>
      </c>
      <c r="T117" s="51">
        <f t="shared" si="60"/>
        <v>0</v>
      </c>
      <c r="V117" s="328"/>
      <c r="W117" s="328"/>
      <c r="X117" s="539" t="s">
        <v>155</v>
      </c>
      <c r="Y117" s="524"/>
      <c r="Z117" s="524"/>
      <c r="AA117" s="524"/>
      <c r="AD117" s="354" t="s">
        <v>201</v>
      </c>
      <c r="AE117" s="354"/>
      <c r="AF117" s="344">
        <f>AD36</f>
        <v>80</v>
      </c>
      <c r="AG117" s="340">
        <f>0</f>
        <v>0</v>
      </c>
    </row>
    <row r="118" spans="1:33" ht="15">
      <c r="B118" s="538" t="s">
        <v>206</v>
      </c>
      <c r="C118" s="521"/>
      <c r="D118" s="353">
        <f>B69+B65+B18+B66</f>
        <v>156</v>
      </c>
      <c r="E118" s="353">
        <f>B69+B65+B18+B66</f>
        <v>156</v>
      </c>
      <c r="O118" s="73" t="s">
        <v>47</v>
      </c>
      <c r="P118" s="74">
        <f t="shared" ref="P118:T118" si="61">SUM(P100:P117)</f>
        <v>228.27</v>
      </c>
      <c r="Q118" s="74">
        <f t="shared" si="61"/>
        <v>5.2721516816516809</v>
      </c>
      <c r="R118" s="74">
        <f t="shared" si="61"/>
        <v>15.074966977466977</v>
      </c>
      <c r="S118" s="74">
        <f t="shared" si="61"/>
        <v>32.019380785880784</v>
      </c>
      <c r="T118" s="74">
        <f t="shared" si="61"/>
        <v>281.75093006993012</v>
      </c>
      <c r="V118" s="328"/>
      <c r="W118" s="346"/>
      <c r="X118" s="277" t="s">
        <v>22</v>
      </c>
      <c r="Y118" s="277" t="s">
        <v>23</v>
      </c>
      <c r="Z118" s="277" t="s">
        <v>24</v>
      </c>
      <c r="AA118" s="290" t="s">
        <v>5</v>
      </c>
      <c r="AD118" s="354" t="s">
        <v>202</v>
      </c>
      <c r="AE118" s="354"/>
      <c r="AF118" s="344">
        <f>AD17+AD19+AD20+AD42+AD49+AD50</f>
        <v>119</v>
      </c>
      <c r="AG118" s="344">
        <f>AD93+AD85+AD91+AD100+AD17+AD19+AD20+AD101</f>
        <v>139.05000000000001</v>
      </c>
    </row>
    <row r="119" spans="1:33" ht="15">
      <c r="P119" s="284"/>
      <c r="Q119" s="284"/>
      <c r="R119" s="284"/>
      <c r="S119" s="284"/>
      <c r="T119" s="284"/>
      <c r="V119" s="328"/>
      <c r="W119" s="346"/>
      <c r="X119" s="334">
        <f t="shared" ref="X119:AA119" si="62">X64+X115+X86+X12</f>
        <v>33.649153846153844</v>
      </c>
      <c r="Y119" s="334">
        <f t="shared" si="62"/>
        <v>29.616153846153846</v>
      </c>
      <c r="Z119" s="334">
        <f t="shared" si="62"/>
        <v>158.33500000000001</v>
      </c>
      <c r="AA119" s="334">
        <f t="shared" si="62"/>
        <v>1008.2793333333333</v>
      </c>
      <c r="AD119" s="354" t="s">
        <v>203</v>
      </c>
      <c r="AE119" s="354"/>
      <c r="AF119" s="344">
        <f>AD49+AD50</f>
        <v>33</v>
      </c>
      <c r="AG119" s="344">
        <f>AD100+AD101</f>
        <v>33</v>
      </c>
    </row>
    <row r="120" spans="1:33" ht="15">
      <c r="Q120" s="14" t="s">
        <v>163</v>
      </c>
      <c r="R120" s="14"/>
      <c r="S120" s="14"/>
      <c r="T120" s="14"/>
      <c r="W120" s="92"/>
      <c r="X120" s="80" t="s">
        <v>159</v>
      </c>
      <c r="Y120" s="80" t="s">
        <v>160</v>
      </c>
      <c r="Z120" s="80" t="s">
        <v>161</v>
      </c>
      <c r="AA120" s="80" t="s">
        <v>162</v>
      </c>
      <c r="AD120" s="354" t="s">
        <v>64</v>
      </c>
      <c r="AE120" s="354"/>
      <c r="AF120" s="344">
        <f>AD18+AD33</f>
        <v>110</v>
      </c>
      <c r="AG120" s="344">
        <f>AD82+AD18</f>
        <v>110</v>
      </c>
    </row>
    <row r="121" spans="1:33" ht="15">
      <c r="A121" s="355"/>
      <c r="B121" s="328"/>
      <c r="C121" s="328"/>
      <c r="D121" s="328"/>
      <c r="E121" s="328"/>
      <c r="F121" s="328"/>
      <c r="N121" s="356"/>
      <c r="Q121" s="156" t="s">
        <v>22</v>
      </c>
      <c r="R121" s="277" t="s">
        <v>23</v>
      </c>
      <c r="S121" s="277" t="s">
        <v>24</v>
      </c>
      <c r="T121" s="277" t="s">
        <v>5</v>
      </c>
      <c r="Y121" s="296"/>
      <c r="AD121" s="354" t="s">
        <v>204</v>
      </c>
      <c r="AE121" s="354"/>
      <c r="AF121" s="344">
        <f>AD68+AD10</f>
        <v>120</v>
      </c>
      <c r="AG121" s="344">
        <f>AD68+AD10</f>
        <v>120</v>
      </c>
    </row>
    <row r="122" spans="1:33" ht="15">
      <c r="A122" s="328"/>
      <c r="B122" s="7"/>
      <c r="C122" s="328"/>
      <c r="D122" s="328"/>
      <c r="E122" s="328"/>
      <c r="F122" s="328"/>
      <c r="N122" s="356"/>
      <c r="Q122" s="357">
        <f t="shared" ref="Q122:T122" si="63">Q118+Q69+Q94+Q14</f>
        <v>53.233151681651677</v>
      </c>
      <c r="R122" s="357">
        <f t="shared" si="63"/>
        <v>50.649966977466974</v>
      </c>
      <c r="S122" s="357">
        <f t="shared" si="63"/>
        <v>100.11504745254746</v>
      </c>
      <c r="T122" s="357">
        <f t="shared" si="63"/>
        <v>1066.0249300699302</v>
      </c>
      <c r="AD122" s="538" t="s">
        <v>207</v>
      </c>
      <c r="AE122" s="521"/>
      <c r="AF122" s="353">
        <f>AD68+AD10</f>
        <v>120</v>
      </c>
      <c r="AG122" s="353">
        <f>AD68+AD10</f>
        <v>120</v>
      </c>
    </row>
    <row r="123" spans="1:33" ht="15">
      <c r="A123" s="356"/>
      <c r="B123" s="7"/>
      <c r="C123" s="328"/>
      <c r="D123" s="328"/>
      <c r="E123" s="328"/>
      <c r="F123" s="328"/>
      <c r="G123" s="358"/>
      <c r="H123" s="358"/>
      <c r="I123" s="359"/>
      <c r="J123" s="359"/>
      <c r="N123" s="360"/>
      <c r="P123" s="296" t="s">
        <v>208</v>
      </c>
      <c r="Q123" s="361" t="s">
        <v>167</v>
      </c>
      <c r="R123" s="296"/>
      <c r="S123" s="296"/>
      <c r="T123" s="296"/>
    </row>
    <row r="124" spans="1:33" ht="15">
      <c r="A124" s="356"/>
      <c r="B124" s="80"/>
      <c r="C124" s="328"/>
      <c r="D124" s="328"/>
      <c r="E124" s="328"/>
      <c r="F124" s="328"/>
      <c r="G124" s="358"/>
      <c r="H124" s="358"/>
      <c r="I124" s="359"/>
      <c r="J124" s="359"/>
      <c r="N124" s="360"/>
      <c r="P124" s="301" t="s">
        <v>158</v>
      </c>
      <c r="Q124" s="80" t="s">
        <v>159</v>
      </c>
      <c r="R124" s="80" t="s">
        <v>160</v>
      </c>
      <c r="S124" s="80" t="s">
        <v>161</v>
      </c>
      <c r="T124" s="80" t="s">
        <v>162</v>
      </c>
    </row>
    <row r="125" spans="1:33" ht="15">
      <c r="A125" s="356"/>
      <c r="B125" s="80"/>
      <c r="C125" s="362"/>
      <c r="D125" s="363"/>
      <c r="E125" s="363"/>
      <c r="F125" s="363"/>
      <c r="G125" s="364"/>
      <c r="H125" s="364"/>
      <c r="I125" s="365" t="s">
        <v>209</v>
      </c>
      <c r="J125" s="366"/>
      <c r="N125" s="360"/>
    </row>
    <row r="126" spans="1:33" ht="15">
      <c r="A126" s="356"/>
      <c r="B126" s="80"/>
      <c r="C126" s="367"/>
      <c r="D126" s="368"/>
      <c r="E126" s="369" t="s">
        <v>194</v>
      </c>
      <c r="F126" s="370" t="s">
        <v>195</v>
      </c>
      <c r="G126" s="371"/>
      <c r="H126" s="372" t="s">
        <v>210</v>
      </c>
      <c r="I126" s="369" t="s">
        <v>194</v>
      </c>
      <c r="J126" s="373" t="s">
        <v>195</v>
      </c>
      <c r="N126" s="360"/>
      <c r="P126" s="374"/>
      <c r="Q126" s="374"/>
      <c r="R126" s="374" t="s">
        <v>194</v>
      </c>
      <c r="S126" s="374" t="s">
        <v>195</v>
      </c>
      <c r="W126" s="522"/>
      <c r="X126" s="523"/>
      <c r="Y126" s="340" t="s">
        <v>194</v>
      </c>
      <c r="Z126" s="340" t="s">
        <v>195</v>
      </c>
    </row>
    <row r="127" spans="1:33" ht="15">
      <c r="A127" s="356"/>
      <c r="B127" s="80"/>
      <c r="C127" s="375" t="s">
        <v>198</v>
      </c>
      <c r="D127" s="354"/>
      <c r="E127" s="376">
        <f t="shared" ref="E127:F127" si="64">D111+K106+R127+Y127+AF115</f>
        <v>776.55</v>
      </c>
      <c r="F127" s="377">
        <f t="shared" si="64"/>
        <v>792.14</v>
      </c>
      <c r="G127" s="378">
        <v>780</v>
      </c>
      <c r="H127" s="379"/>
      <c r="I127" s="380">
        <f>G127-E127</f>
        <v>3.4500000000000455</v>
      </c>
      <c r="J127" s="381"/>
      <c r="K127" s="382" t="s">
        <v>211</v>
      </c>
      <c r="N127" s="383"/>
      <c r="P127" s="384" t="s">
        <v>198</v>
      </c>
      <c r="Q127" s="3"/>
      <c r="R127" s="344">
        <f>P10+P32+P43+P60+P67+P50</f>
        <v>155.80000000000001</v>
      </c>
      <c r="S127" s="344">
        <f>P93+P108+P67+P60+P10+P107+P109+P114</f>
        <v>162.30000000000001</v>
      </c>
      <c r="W127" s="540" t="s">
        <v>198</v>
      </c>
      <c r="X127" s="521"/>
      <c r="Y127" s="344">
        <f>W10+W46+W59</f>
        <v>129</v>
      </c>
      <c r="Z127" s="344">
        <f>W92+W110+W10+W59</f>
        <v>131.19</v>
      </c>
    </row>
    <row r="128" spans="1:33" ht="15">
      <c r="A128" s="356"/>
      <c r="B128" s="80"/>
      <c r="C128" s="375" t="s">
        <v>212</v>
      </c>
      <c r="D128" s="354"/>
      <c r="E128" s="377">
        <f t="shared" ref="E128:F128" si="65">D112+K107+R128+Y128+AF116</f>
        <v>200.04999999999998</v>
      </c>
      <c r="F128" s="377">
        <f t="shared" si="65"/>
        <v>200.04999999999998</v>
      </c>
      <c r="G128" s="385">
        <v>110</v>
      </c>
      <c r="H128" s="379"/>
      <c r="I128" s="380"/>
      <c r="J128" s="381"/>
      <c r="K128" s="382"/>
      <c r="N128" s="386"/>
      <c r="P128" s="342" t="s">
        <v>200</v>
      </c>
      <c r="Q128" s="343"/>
      <c r="R128" s="344">
        <f>P9+P63</f>
        <v>87.2</v>
      </c>
      <c r="S128" s="344">
        <f>P63+P9</f>
        <v>87.2</v>
      </c>
      <c r="W128" s="540" t="s">
        <v>200</v>
      </c>
      <c r="X128" s="521"/>
      <c r="Y128" s="344">
        <f>W45</f>
        <v>0.6</v>
      </c>
      <c r="Z128" s="344">
        <f>W109</f>
        <v>0.6</v>
      </c>
    </row>
    <row r="129" spans="1:26" ht="15">
      <c r="A129" s="356"/>
      <c r="B129" s="80"/>
      <c r="C129" s="375" t="s">
        <v>201</v>
      </c>
      <c r="D129" s="354"/>
      <c r="E129" s="377">
        <f t="shared" ref="E129:F129" si="66">D113+K108+R129+Y129+AF117</f>
        <v>405</v>
      </c>
      <c r="F129" s="377">
        <f t="shared" si="66"/>
        <v>0</v>
      </c>
      <c r="G129" s="385">
        <v>180</v>
      </c>
      <c r="H129" s="379"/>
      <c r="I129" s="380"/>
      <c r="J129" s="381"/>
      <c r="K129" s="382"/>
      <c r="N129" s="360"/>
      <c r="P129" s="342" t="s">
        <v>201</v>
      </c>
      <c r="Q129" s="343"/>
      <c r="R129" s="344">
        <f>P12+P41+P23</f>
        <v>120</v>
      </c>
      <c r="S129" s="340"/>
      <c r="W129" s="540" t="s">
        <v>201</v>
      </c>
      <c r="X129" s="521"/>
      <c r="Y129" s="344">
        <f>W36+W22</f>
        <v>65</v>
      </c>
      <c r="Z129" s="340">
        <f>0</f>
        <v>0</v>
      </c>
    </row>
    <row r="130" spans="1:26" ht="12.75">
      <c r="A130" s="356"/>
      <c r="B130" s="80"/>
      <c r="C130" s="375" t="s">
        <v>202</v>
      </c>
      <c r="D130" s="354"/>
      <c r="E130" s="376">
        <f t="shared" ref="E130:F130" si="67">D114+K109+R130+Y130+AF118</f>
        <v>472.85999999999996</v>
      </c>
      <c r="F130" s="377">
        <f t="shared" si="67"/>
        <v>878.8599999999999</v>
      </c>
      <c r="G130" s="378">
        <v>650</v>
      </c>
      <c r="H130" s="379"/>
      <c r="I130" s="380">
        <f t="shared" ref="I130:I131" si="68">G130-E130</f>
        <v>177.14000000000004</v>
      </c>
      <c r="J130" s="381"/>
      <c r="P130" s="342" t="s">
        <v>202</v>
      </c>
      <c r="Q130" s="343"/>
      <c r="R130" s="344">
        <f>P20+P21+P22+P26+P42+P51+P52+P65+P66+P62+P68+P64</f>
        <v>91.5</v>
      </c>
      <c r="S130" s="344">
        <f>P104+P115+P116+P68+P65+P62+P66+P64+P103+P81+P82+P84+P85+P87+P106</f>
        <v>241.39999999999998</v>
      </c>
      <c r="W130" s="540" t="s">
        <v>202</v>
      </c>
      <c r="X130" s="521"/>
      <c r="Y130" s="344">
        <f>W18+W19+W44+W49+W50+W60+W21</f>
        <v>91.2</v>
      </c>
      <c r="Z130" s="344">
        <f>W94+W96+W97+W98+W111+W112+W77+W78+W107+W60+W81+W80</f>
        <v>149.19999999999999</v>
      </c>
    </row>
    <row r="131" spans="1:26" ht="12.75">
      <c r="A131" s="356"/>
      <c r="B131" s="80"/>
      <c r="C131" s="387" t="s">
        <v>213</v>
      </c>
      <c r="D131" s="354"/>
      <c r="E131" s="376">
        <f t="shared" ref="E131:F131" si="69">D115+K110+R131+Y131+AF119</f>
        <v>212</v>
      </c>
      <c r="F131" s="376">
        <f t="shared" si="69"/>
        <v>212</v>
      </c>
      <c r="G131" s="378">
        <v>250</v>
      </c>
      <c r="H131" s="379"/>
      <c r="I131" s="380">
        <f t="shared" si="68"/>
        <v>38</v>
      </c>
      <c r="J131" s="381">
        <f>G131-F131</f>
        <v>38</v>
      </c>
      <c r="P131" s="342" t="s">
        <v>203</v>
      </c>
      <c r="Q131" s="343"/>
      <c r="R131" s="344">
        <f>P68+P66+P65+P62+P51+P52+P64</f>
        <v>55</v>
      </c>
      <c r="S131" s="344">
        <f>P68+P65+P66+P62+P64+P115+P116</f>
        <v>55</v>
      </c>
      <c r="W131" s="540" t="s">
        <v>203</v>
      </c>
      <c r="X131" s="521"/>
      <c r="Y131" s="344">
        <f>W49+W50+W60</f>
        <v>66</v>
      </c>
      <c r="Z131" s="344">
        <f>W111+W112+W60</f>
        <v>66</v>
      </c>
    </row>
    <row r="132" spans="1:26" ht="15">
      <c r="A132" s="49"/>
      <c r="B132" s="59"/>
      <c r="C132" s="375" t="s">
        <v>64</v>
      </c>
      <c r="D132" s="354"/>
      <c r="E132" s="377">
        <f t="shared" ref="E132:F132" si="70">D116+K111+R132+Y132+AF120</f>
        <v>254</v>
      </c>
      <c r="F132" s="377">
        <f t="shared" si="70"/>
        <v>226</v>
      </c>
      <c r="G132" s="385">
        <v>150</v>
      </c>
      <c r="H132" s="379"/>
      <c r="I132" s="380"/>
      <c r="J132" s="381"/>
      <c r="P132" s="342" t="s">
        <v>64</v>
      </c>
      <c r="Q132" s="343"/>
      <c r="R132" s="344">
        <f>P24</f>
        <v>17</v>
      </c>
      <c r="S132" s="344">
        <f>P24</f>
        <v>17</v>
      </c>
      <c r="W132" s="540" t="s">
        <v>64</v>
      </c>
      <c r="X132" s="521"/>
      <c r="Y132" s="344">
        <f>W37+W17</f>
        <v>91</v>
      </c>
      <c r="Z132" s="344">
        <f>W95+W76</f>
        <v>63</v>
      </c>
    </row>
    <row r="133" spans="1:26" ht="12.75">
      <c r="A133" s="355"/>
      <c r="B133" s="266"/>
      <c r="C133" s="375" t="s">
        <v>204</v>
      </c>
      <c r="D133" s="354"/>
      <c r="E133" s="377">
        <f t="shared" ref="E133:F133" si="71">D117+K112+R133+Y133+AF121</f>
        <v>534</v>
      </c>
      <c r="F133" s="377">
        <f t="shared" si="71"/>
        <v>534</v>
      </c>
      <c r="G133" s="385">
        <v>400</v>
      </c>
      <c r="H133" s="379"/>
      <c r="I133" s="380"/>
      <c r="J133" s="381"/>
      <c r="P133" s="342" t="s">
        <v>204</v>
      </c>
      <c r="Q133" s="343"/>
      <c r="R133" s="340">
        <f t="shared" ref="R133:S133" si="72">0</f>
        <v>0</v>
      </c>
      <c r="S133" s="340">
        <f t="shared" si="72"/>
        <v>0</v>
      </c>
      <c r="W133" s="540" t="s">
        <v>204</v>
      </c>
      <c r="X133" s="521"/>
      <c r="Y133" s="344">
        <f>W63+W11</f>
        <v>120</v>
      </c>
      <c r="Z133" s="344">
        <f>W63+W11</f>
        <v>120</v>
      </c>
    </row>
    <row r="134" spans="1:26" ht="12.75">
      <c r="C134" s="388" t="s">
        <v>214</v>
      </c>
      <c r="D134" s="389"/>
      <c r="E134" s="390">
        <f t="shared" ref="E134:F134" si="73">D118+K113+R134+Y134+AF122</f>
        <v>466</v>
      </c>
      <c r="F134" s="390">
        <f t="shared" si="73"/>
        <v>466</v>
      </c>
      <c r="G134" s="391">
        <v>100</v>
      </c>
      <c r="H134" s="392"/>
      <c r="I134" s="393"/>
      <c r="J134" s="394"/>
      <c r="P134" s="351" t="s">
        <v>215</v>
      </c>
      <c r="Q134" s="352"/>
      <c r="R134" s="7">
        <f t="shared" ref="R134:S134" si="74">0</f>
        <v>0</v>
      </c>
      <c r="S134" s="328">
        <f t="shared" si="74"/>
        <v>0</v>
      </c>
      <c r="W134" s="538" t="s">
        <v>216</v>
      </c>
      <c r="X134" s="521"/>
      <c r="Y134" s="284">
        <f>W63+W11</f>
        <v>120</v>
      </c>
      <c r="Z134" s="284">
        <f>W63+W11</f>
        <v>120</v>
      </c>
    </row>
    <row r="135" spans="1:26" ht="12.75">
      <c r="C135" s="335"/>
      <c r="D135" s="335"/>
      <c r="E135" s="4"/>
      <c r="F135" s="4"/>
    </row>
    <row r="136" spans="1:26" ht="12.75">
      <c r="C136" s="335"/>
      <c r="D136" s="335"/>
      <c r="E136" s="4"/>
      <c r="F136" s="4"/>
    </row>
    <row r="137" spans="1:26" ht="15">
      <c r="C137" s="335"/>
      <c r="D137" s="335"/>
      <c r="E137" s="4"/>
      <c r="F137" s="4"/>
      <c r="O137" s="26"/>
      <c r="P137" s="395"/>
      <c r="Q137" s="395"/>
      <c r="R137" s="395"/>
    </row>
    <row r="138" spans="1:26" ht="12.75">
      <c r="C138" s="541"/>
      <c r="D138" s="525"/>
      <c r="E138" s="25"/>
      <c r="F138" s="25"/>
    </row>
    <row r="139" spans="1:26" ht="12.75">
      <c r="C139" s="541"/>
      <c r="D139" s="525"/>
      <c r="E139" s="25"/>
      <c r="F139" s="25"/>
    </row>
    <row r="140" spans="1:26" ht="12.75">
      <c r="C140" s="541"/>
      <c r="D140" s="525"/>
      <c r="E140" s="25"/>
      <c r="F140" s="25"/>
      <c r="G140" s="335"/>
    </row>
    <row r="141" spans="1:26" ht="12.75">
      <c r="C141" s="541"/>
      <c r="D141" s="525"/>
      <c r="E141" s="25"/>
      <c r="F141" s="25"/>
      <c r="G141" s="335"/>
    </row>
    <row r="142" spans="1:26" ht="12.75">
      <c r="C142" s="396"/>
      <c r="D142" s="396"/>
      <c r="E142" s="4"/>
      <c r="F142" s="4"/>
      <c r="G142" s="335"/>
    </row>
    <row r="143" spans="1:26" ht="12.75">
      <c r="C143" s="358"/>
      <c r="D143" s="358"/>
      <c r="E143" s="25"/>
      <c r="F143" s="25"/>
      <c r="G143" s="335"/>
    </row>
    <row r="144" spans="1:26" ht="12.75">
      <c r="C144" s="358"/>
      <c r="D144" s="358"/>
      <c r="E144" s="25"/>
      <c r="F144" s="25"/>
      <c r="G144" s="335"/>
    </row>
    <row r="145" spans="1:15" ht="12.75">
      <c r="C145" s="358"/>
      <c r="D145" s="358"/>
      <c r="E145" s="25"/>
      <c r="F145" s="25"/>
      <c r="G145" s="335"/>
    </row>
    <row r="146" spans="1:15" ht="12.75">
      <c r="C146" s="358"/>
      <c r="D146" s="358"/>
      <c r="E146" s="25"/>
      <c r="F146" s="25"/>
      <c r="G146" s="335"/>
    </row>
    <row r="147" spans="1:15" ht="12.75">
      <c r="C147" s="397"/>
      <c r="D147" s="397"/>
      <c r="E147" s="25"/>
      <c r="F147" s="25"/>
      <c r="G147" s="335"/>
    </row>
    <row r="148" spans="1:15" ht="12.75">
      <c r="C148" s="359"/>
      <c r="D148" s="359"/>
      <c r="E148" s="92"/>
      <c r="F148" s="92"/>
      <c r="G148" s="335"/>
    </row>
    <row r="149" spans="1:15" ht="12.75">
      <c r="C149" s="358"/>
      <c r="D149" s="358"/>
      <c r="E149" s="25"/>
      <c r="F149" s="25"/>
      <c r="G149" s="335"/>
    </row>
    <row r="150" spans="1:15" ht="12.75">
      <c r="C150" s="541"/>
      <c r="D150" s="525"/>
      <c r="E150" s="335"/>
      <c r="F150" s="335"/>
      <c r="G150" s="335"/>
    </row>
    <row r="151" spans="1:15" ht="12.75">
      <c r="C151" s="335"/>
      <c r="D151" s="335"/>
      <c r="E151" s="335"/>
      <c r="F151" s="335"/>
      <c r="G151" s="335"/>
    </row>
    <row r="152" spans="1:15" ht="12.75">
      <c r="C152" s="335"/>
      <c r="D152" s="335"/>
      <c r="E152" s="335"/>
      <c r="F152" s="335"/>
      <c r="G152" s="335"/>
    </row>
    <row r="153" spans="1:15" ht="15">
      <c r="A153" s="398"/>
      <c r="B153" s="59"/>
    </row>
    <row r="155" spans="1:15" ht="15">
      <c r="C155" s="81"/>
      <c r="D155" s="81"/>
      <c r="E155" s="81"/>
    </row>
    <row r="156" spans="1:15" ht="12.75">
      <c r="O156" s="296"/>
    </row>
    <row r="169" spans="1:6" ht="12.75">
      <c r="C169" s="25"/>
      <c r="D169" s="25"/>
      <c r="E169" s="25"/>
      <c r="F169" s="25"/>
    </row>
    <row r="170" spans="1:6" ht="12.75">
      <c r="C170" s="25"/>
      <c r="D170" s="25"/>
      <c r="E170" s="25"/>
      <c r="F170" s="25"/>
    </row>
    <row r="171" spans="1:6" ht="15">
      <c r="C171" s="399"/>
      <c r="D171" s="399"/>
      <c r="E171" s="399"/>
      <c r="F171" s="399"/>
    </row>
    <row r="172" spans="1:6" ht="15">
      <c r="A172" s="400"/>
      <c r="B172" s="25"/>
      <c r="C172" s="401"/>
      <c r="D172" s="401"/>
      <c r="E172" s="401"/>
      <c r="F172" s="401"/>
    </row>
    <row r="173" spans="1:6" ht="15">
      <c r="A173" s="25"/>
      <c r="B173" s="25"/>
      <c r="C173" s="402"/>
      <c r="D173" s="402"/>
      <c r="E173" s="401"/>
      <c r="F173" s="401"/>
    </row>
    <row r="174" spans="1:6" ht="15">
      <c r="A174" s="399"/>
      <c r="B174" s="399"/>
      <c r="C174" s="401"/>
      <c r="D174" s="401"/>
      <c r="E174" s="401"/>
      <c r="F174" s="401"/>
    </row>
    <row r="175" spans="1:6" ht="15">
      <c r="A175" s="399"/>
      <c r="B175" s="401"/>
      <c r="C175" s="402"/>
      <c r="D175" s="402"/>
      <c r="E175" s="402"/>
      <c r="F175" s="402"/>
    </row>
    <row r="176" spans="1:6" ht="15">
      <c r="A176" s="403"/>
      <c r="B176" s="401"/>
      <c r="C176" s="402"/>
      <c r="D176" s="402"/>
      <c r="E176" s="402"/>
      <c r="F176" s="402"/>
    </row>
    <row r="177" spans="1:6" ht="15">
      <c r="A177" s="403"/>
      <c r="B177" s="401"/>
      <c r="C177" s="402"/>
      <c r="D177" s="402"/>
      <c r="E177" s="402"/>
      <c r="F177" s="402"/>
    </row>
    <row r="178" spans="1:6" ht="15">
      <c r="A178" s="399"/>
      <c r="B178" s="402"/>
      <c r="C178" s="402"/>
      <c r="D178" s="402"/>
      <c r="E178" s="402"/>
      <c r="F178" s="402"/>
    </row>
    <row r="179" spans="1:6" ht="15">
      <c r="A179" s="399"/>
      <c r="B179" s="402"/>
      <c r="C179" s="401"/>
      <c r="D179" s="401"/>
      <c r="E179" s="401"/>
      <c r="F179" s="401"/>
    </row>
    <row r="180" spans="1:6" ht="15">
      <c r="A180" s="399"/>
      <c r="B180" s="402"/>
      <c r="C180" s="404"/>
      <c r="D180" s="404"/>
      <c r="E180" s="404"/>
      <c r="F180" s="404"/>
    </row>
    <row r="181" spans="1:6" ht="15">
      <c r="A181" s="399"/>
      <c r="B181" s="402"/>
    </row>
    <row r="182" spans="1:6" ht="15">
      <c r="A182" s="405"/>
      <c r="B182" s="402"/>
    </row>
    <row r="183" spans="1:6" ht="15">
      <c r="A183" s="400"/>
      <c r="B183" s="404"/>
    </row>
  </sheetData>
  <autoFilter ref="R126:S134" xr:uid="{00000000-0009-0000-0000-000002000000}"/>
  <mergeCells count="40">
    <mergeCell ref="C141:D141"/>
    <mergeCell ref="C150:D150"/>
    <mergeCell ref="W129:X129"/>
    <mergeCell ref="W130:X130"/>
    <mergeCell ref="W131:X131"/>
    <mergeCell ref="W132:X132"/>
    <mergeCell ref="W133:X133"/>
    <mergeCell ref="W134:X134"/>
    <mergeCell ref="C138:D138"/>
    <mergeCell ref="W126:X126"/>
    <mergeCell ref="W127:X127"/>
    <mergeCell ref="W128:X128"/>
    <mergeCell ref="C139:D139"/>
    <mergeCell ref="C140:D140"/>
    <mergeCell ref="B118:C118"/>
    <mergeCell ref="AE106:AH106"/>
    <mergeCell ref="AD114:AE114"/>
    <mergeCell ref="X117:AA117"/>
    <mergeCell ref="AD122:AE122"/>
    <mergeCell ref="C72:F72"/>
    <mergeCell ref="V73:AA73"/>
    <mergeCell ref="A78:F78"/>
    <mergeCell ref="C102:F102"/>
    <mergeCell ref="B110:C110"/>
    <mergeCell ref="V29:AA29"/>
    <mergeCell ref="A40:F40"/>
    <mergeCell ref="X66:AA66"/>
    <mergeCell ref="Q71:T71"/>
    <mergeCell ref="AE71:AH71"/>
    <mergeCell ref="A6:F6"/>
    <mergeCell ref="V6:Z6"/>
    <mergeCell ref="AC6:AG6"/>
    <mergeCell ref="V14:AA14"/>
    <mergeCell ref="AC14:AG14"/>
    <mergeCell ref="O3:R3"/>
    <mergeCell ref="V3:Y3"/>
    <mergeCell ref="AC3:AF3"/>
    <mergeCell ref="O4:R4"/>
    <mergeCell ref="V4:Y4"/>
    <mergeCell ref="AC4:AF4"/>
  </mergeCells>
  <hyperlinks>
    <hyperlink ref="C131" r:id="rId1" xr:uid="{00000000-0004-0000-0200-000000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H109"/>
  <sheetViews>
    <sheetView workbookViewId="0"/>
  </sheetViews>
  <sheetFormatPr defaultColWidth="12.5703125" defaultRowHeight="15.75" customHeight="1"/>
  <sheetData>
    <row r="1" spans="1:34">
      <c r="A1" s="5" t="s">
        <v>217</v>
      </c>
      <c r="B1" s="6" t="s">
        <v>7</v>
      </c>
      <c r="C1" s="7"/>
      <c r="D1" s="7"/>
      <c r="E1" s="8"/>
      <c r="F1" s="9" t="s">
        <v>8</v>
      </c>
      <c r="G1" s="7"/>
      <c r="H1" s="10"/>
      <c r="I1" s="9" t="s">
        <v>9</v>
      </c>
      <c r="J1" s="7"/>
      <c r="K1" s="7"/>
      <c r="L1" s="7"/>
      <c r="M1" s="7"/>
      <c r="N1" s="7"/>
      <c r="O1" s="11"/>
      <c r="P1" s="7"/>
      <c r="Q1" s="7"/>
      <c r="R1" s="7"/>
      <c r="S1" s="7"/>
      <c r="T1" s="7"/>
      <c r="U1" s="7"/>
      <c r="V1" s="11"/>
      <c r="W1" s="7"/>
      <c r="X1" s="7"/>
      <c r="Y1" s="7"/>
      <c r="Z1" s="7"/>
      <c r="AA1" s="7"/>
      <c r="AB1" s="7"/>
      <c r="AC1" s="11"/>
      <c r="AD1" s="7"/>
      <c r="AE1" s="7"/>
      <c r="AF1" s="7"/>
      <c r="AG1" s="7"/>
      <c r="AH1" s="7"/>
    </row>
    <row r="2" spans="1:34">
      <c r="A2" s="14" t="s">
        <v>218</v>
      </c>
      <c r="B2" s="15" t="s">
        <v>7</v>
      </c>
      <c r="C2" s="15"/>
      <c r="D2" s="15"/>
      <c r="E2" s="7"/>
      <c r="F2" s="7"/>
      <c r="G2" s="7"/>
      <c r="H2" s="14" t="s">
        <v>219</v>
      </c>
      <c r="I2" s="15" t="s">
        <v>7</v>
      </c>
      <c r="J2" s="15"/>
      <c r="K2" s="15"/>
      <c r="L2" s="15"/>
      <c r="M2" s="7"/>
      <c r="N2" s="7"/>
      <c r="O2" s="14" t="s">
        <v>220</v>
      </c>
      <c r="P2" s="15" t="s">
        <v>7</v>
      </c>
      <c r="Q2" s="15"/>
      <c r="R2" s="15"/>
      <c r="S2" s="15"/>
      <c r="T2" s="7"/>
      <c r="U2" s="7"/>
      <c r="V2" s="14" t="s">
        <v>221</v>
      </c>
      <c r="W2" s="15" t="s">
        <v>7</v>
      </c>
      <c r="X2" s="15"/>
      <c r="Y2" s="15"/>
      <c r="Z2" s="15"/>
      <c r="AA2" s="7"/>
      <c r="AB2" s="7"/>
      <c r="AC2" s="14" t="s">
        <v>222</v>
      </c>
      <c r="AD2" s="15" t="s">
        <v>7</v>
      </c>
      <c r="AE2" s="15"/>
      <c r="AF2" s="15"/>
      <c r="AG2" s="15"/>
      <c r="AH2" s="7"/>
    </row>
    <row r="3" spans="1:34">
      <c r="A3" s="16" t="s">
        <v>11</v>
      </c>
      <c r="B3" s="17"/>
      <c r="C3" s="18"/>
      <c r="D3" s="19">
        <f>B13+B31+B43+B51+B55</f>
        <v>1.8931944444444446</v>
      </c>
      <c r="E3" s="7"/>
      <c r="F3" s="7"/>
      <c r="G3" s="20"/>
      <c r="H3" s="528" t="s">
        <v>11</v>
      </c>
      <c r="I3" s="522"/>
      <c r="J3" s="522"/>
      <c r="K3" s="523"/>
      <c r="L3" s="19">
        <f>I13+I28+I41+I48</f>
        <v>1.2549999999999999</v>
      </c>
      <c r="M3" s="7"/>
      <c r="N3" s="20"/>
      <c r="O3" s="528" t="s">
        <v>11</v>
      </c>
      <c r="P3" s="522"/>
      <c r="Q3" s="522"/>
      <c r="R3" s="523"/>
      <c r="S3" s="19">
        <f>P11+P28+P44+P53+P39+P61</f>
        <v>1.8212499999999998</v>
      </c>
      <c r="T3" s="7"/>
      <c r="U3" s="20"/>
      <c r="V3" s="528" t="s">
        <v>11</v>
      </c>
      <c r="W3" s="522"/>
      <c r="X3" s="522"/>
      <c r="Y3" s="523"/>
      <c r="Z3" s="22">
        <f>W23+W42+W34+W47+W51+W38</f>
        <v>1.7124999999999999</v>
      </c>
      <c r="AA3" s="7"/>
      <c r="AB3" s="20"/>
      <c r="AC3" s="528" t="s">
        <v>11</v>
      </c>
      <c r="AD3" s="522"/>
      <c r="AE3" s="522"/>
      <c r="AF3" s="523"/>
      <c r="AG3" s="19">
        <f>AD23+AD35+AD39+AD51+AD45</f>
        <v>1.4050000000000002</v>
      </c>
      <c r="AH3" s="7"/>
    </row>
    <row r="4" spans="1:34">
      <c r="A4" s="16" t="s">
        <v>12</v>
      </c>
      <c r="B4" s="17"/>
      <c r="C4" s="18"/>
      <c r="D4" s="23">
        <f>B12+B17+B64+B67</f>
        <v>16.888888888888889</v>
      </c>
      <c r="E4" s="228"/>
      <c r="F4" s="7"/>
      <c r="G4" s="20"/>
      <c r="H4" s="528" t="s">
        <v>12</v>
      </c>
      <c r="I4" s="522"/>
      <c r="J4" s="522"/>
      <c r="K4" s="523"/>
      <c r="L4" s="19">
        <f>I60+I61</f>
        <v>8.6</v>
      </c>
      <c r="M4" s="7"/>
      <c r="N4" s="20"/>
      <c r="O4" s="528" t="s">
        <v>12</v>
      </c>
      <c r="P4" s="522"/>
      <c r="Q4" s="522"/>
      <c r="R4" s="523"/>
      <c r="S4" s="24">
        <v>0</v>
      </c>
      <c r="T4" s="7"/>
      <c r="U4" s="20"/>
      <c r="V4" s="528" t="s">
        <v>12</v>
      </c>
      <c r="W4" s="522"/>
      <c r="X4" s="522"/>
      <c r="Y4" s="523"/>
      <c r="Z4" s="24">
        <f>0</f>
        <v>0</v>
      </c>
      <c r="AA4" s="7"/>
      <c r="AB4" s="20"/>
      <c r="AC4" s="528" t="s">
        <v>12</v>
      </c>
      <c r="AD4" s="522"/>
      <c r="AE4" s="522"/>
      <c r="AF4" s="523"/>
      <c r="AG4" s="19">
        <f>AD63+AD64</f>
        <v>10.1</v>
      </c>
      <c r="AH4" s="7"/>
    </row>
    <row r="5" spans="1:34">
      <c r="A5" s="5"/>
      <c r="B5" s="5"/>
      <c r="C5" s="5"/>
      <c r="D5" s="5"/>
      <c r="E5" s="5"/>
      <c r="F5" s="5"/>
      <c r="G5" s="7"/>
      <c r="H5" s="112"/>
      <c r="I5" s="112"/>
      <c r="J5" s="112"/>
      <c r="K5" s="112"/>
      <c r="L5" s="112"/>
      <c r="M5" s="112"/>
      <c r="N5" s="112"/>
      <c r="O5" s="97"/>
      <c r="P5" s="7"/>
      <c r="Q5" s="7"/>
      <c r="R5" s="7"/>
      <c r="S5" s="7"/>
      <c r="T5" s="7"/>
      <c r="U5" s="25"/>
      <c r="V5" s="5"/>
      <c r="W5" s="5"/>
      <c r="X5" s="5"/>
      <c r="Y5" s="5"/>
      <c r="Z5" s="5"/>
      <c r="AA5" s="31"/>
      <c r="AB5" s="7"/>
      <c r="AC5" s="5"/>
      <c r="AD5" s="5"/>
      <c r="AE5" s="5"/>
      <c r="AF5" s="5"/>
      <c r="AG5" s="5"/>
      <c r="AH5" s="7"/>
    </row>
    <row r="6" spans="1:34">
      <c r="A6" s="529" t="s">
        <v>223</v>
      </c>
      <c r="B6" s="525"/>
      <c r="C6" s="525"/>
      <c r="D6" s="525"/>
      <c r="E6" s="525"/>
      <c r="F6" s="525"/>
      <c r="G6" s="7"/>
      <c r="H6" s="112" t="s">
        <v>224</v>
      </c>
      <c r="I6" s="112"/>
      <c r="J6" s="112"/>
      <c r="K6" s="112"/>
      <c r="L6" s="112"/>
      <c r="M6" s="112"/>
      <c r="N6" s="112"/>
      <c r="O6" s="28" t="s">
        <v>225</v>
      </c>
      <c r="P6" s="29"/>
      <c r="Q6" s="29"/>
      <c r="R6" s="29"/>
      <c r="S6" s="29"/>
      <c r="T6" s="7"/>
      <c r="U6" s="25"/>
      <c r="V6" s="530" t="s">
        <v>226</v>
      </c>
      <c r="W6" s="525"/>
      <c r="X6" s="525"/>
      <c r="Y6" s="525"/>
      <c r="Z6" s="526"/>
      <c r="AA6" s="31"/>
      <c r="AB6" s="7"/>
      <c r="AC6" s="529" t="s">
        <v>227</v>
      </c>
      <c r="AD6" s="525"/>
      <c r="AE6" s="525"/>
      <c r="AF6" s="525"/>
      <c r="AG6" s="525"/>
      <c r="AH6" s="7"/>
    </row>
    <row r="7" spans="1:34" ht="15.75" customHeight="1">
      <c r="A7" s="26"/>
      <c r="B7" s="25"/>
      <c r="C7" s="25"/>
      <c r="D7" s="25"/>
      <c r="E7" s="25"/>
      <c r="F7" s="25"/>
      <c r="G7" s="7"/>
      <c r="H7" s="26"/>
      <c r="I7" s="25"/>
      <c r="J7" s="25"/>
      <c r="K7" s="25"/>
      <c r="L7" s="25"/>
      <c r="M7" s="25"/>
      <c r="N7" s="25"/>
      <c r="O7" s="26"/>
      <c r="P7" s="31"/>
      <c r="Q7" s="7"/>
      <c r="R7" s="7"/>
      <c r="S7" s="7"/>
      <c r="T7" s="7"/>
      <c r="U7" s="25"/>
      <c r="V7" s="32" t="s">
        <v>18</v>
      </c>
      <c r="W7" s="33"/>
      <c r="X7" s="33"/>
      <c r="Y7" s="33"/>
      <c r="Z7" s="33"/>
      <c r="AA7" s="33"/>
      <c r="AB7" s="25"/>
      <c r="AC7" s="35"/>
      <c r="AD7" s="25"/>
      <c r="AE7" s="25"/>
      <c r="AF7" s="25"/>
      <c r="AG7" s="25"/>
      <c r="AH7" s="25"/>
    </row>
    <row r="8" spans="1:34">
      <c r="A8" s="46" t="s">
        <v>20</v>
      </c>
      <c r="B8" s="47" t="s">
        <v>21</v>
      </c>
      <c r="C8" s="47" t="s">
        <v>22</v>
      </c>
      <c r="D8" s="47" t="s">
        <v>23</v>
      </c>
      <c r="E8" s="47" t="s">
        <v>24</v>
      </c>
      <c r="F8" s="48" t="s">
        <v>5</v>
      </c>
      <c r="G8" s="7"/>
      <c r="H8" s="36" t="s">
        <v>20</v>
      </c>
      <c r="I8" s="406" t="s">
        <v>25</v>
      </c>
      <c r="J8" s="406" t="s">
        <v>22</v>
      </c>
      <c r="K8" s="406" t="s">
        <v>23</v>
      </c>
      <c r="L8" s="406" t="s">
        <v>24</v>
      </c>
      <c r="M8" s="407" t="s">
        <v>5</v>
      </c>
      <c r="N8" s="25"/>
      <c r="O8" s="65" t="s">
        <v>20</v>
      </c>
      <c r="P8" s="408" t="s">
        <v>25</v>
      </c>
      <c r="Q8" s="409" t="s">
        <v>26</v>
      </c>
      <c r="R8" s="409" t="s">
        <v>27</v>
      </c>
      <c r="S8" s="409" t="s">
        <v>28</v>
      </c>
      <c r="T8" s="410" t="s">
        <v>5</v>
      </c>
      <c r="U8" s="25"/>
      <c r="V8" s="36" t="s">
        <v>20</v>
      </c>
      <c r="W8" s="37" t="s">
        <v>25</v>
      </c>
      <c r="X8" s="37" t="s">
        <v>22</v>
      </c>
      <c r="Y8" s="37" t="s">
        <v>23</v>
      </c>
      <c r="Z8" s="37" t="s">
        <v>24</v>
      </c>
      <c r="AA8" s="38" t="s">
        <v>5</v>
      </c>
      <c r="AB8" s="25"/>
      <c r="AC8" s="46" t="s">
        <v>20</v>
      </c>
      <c r="AD8" s="47" t="s">
        <v>29</v>
      </c>
      <c r="AE8" s="47" t="s">
        <v>22</v>
      </c>
      <c r="AF8" s="47" t="s">
        <v>23</v>
      </c>
      <c r="AG8" s="47" t="s">
        <v>24</v>
      </c>
      <c r="AH8" s="48" t="s">
        <v>5</v>
      </c>
    </row>
    <row r="9" spans="1:34">
      <c r="A9" s="39" t="str">
        <f>'Uzturvērtība 3-6 + Veģetārais'!A9</f>
        <v>Piens</v>
      </c>
      <c r="B9" s="107">
        <f>'Uzturvērtība 3-6 + Veģetārais'!B9*160/180</f>
        <v>76.444444444444443</v>
      </c>
      <c r="C9" s="107">
        <f>'Uzturvērtība 3-6 + Veģetārais'!C9*160/180</f>
        <v>2.2133333333333334</v>
      </c>
      <c r="D9" s="107">
        <f>'Uzturvērtība 3-6 + Veģetārais'!D9*160/180</f>
        <v>1.9111111111111112</v>
      </c>
      <c r="E9" s="107">
        <f>'Uzturvērtība 3-6 + Veģetārais'!E9*160/180</f>
        <v>3.6711111111111108</v>
      </c>
      <c r="F9" s="317">
        <f>'Uzturvērtība 3-6 + Veģetārais'!F9*160/180</f>
        <v>40.515555555555551</v>
      </c>
      <c r="G9" s="25"/>
      <c r="H9" s="57" t="str">
        <f>'Uzturvērtība 3-6 + Veģetārais'!H9</f>
        <v>Vārīta ola</v>
      </c>
      <c r="I9" s="156">
        <f>'Uzturvērtība 3-6 + Veģetārais'!I9*50/60</f>
        <v>50</v>
      </c>
      <c r="J9" s="156">
        <f>'Uzturvērtība 3-6 + Veģetārais'!J9*50/60</f>
        <v>6.5</v>
      </c>
      <c r="K9" s="156">
        <f>'Uzturvērtība 3-6 + Veģetārais'!K9*50/60</f>
        <v>5.5</v>
      </c>
      <c r="L9" s="156">
        <f>'Uzturvērtība 3-6 + Veģetārais'!L9*50/60</f>
        <v>0.55000000000000004</v>
      </c>
      <c r="M9" s="156">
        <f>'Uzturvērtība 3-6 + Veģetārais'!M9*50/60</f>
        <v>77.5</v>
      </c>
      <c r="N9" s="25"/>
      <c r="O9" s="152" t="str">
        <f>'Uzturvērtība 3-6 + Veģetārais'!O9</f>
        <v>Biezpiens</v>
      </c>
      <c r="P9" s="54">
        <f>'Uzturvērtība 3-6 + Veģetārais'!P9*70/80</f>
        <v>58.8</v>
      </c>
      <c r="Q9" s="54">
        <f>'Uzturvērtība 3-6 + Veģetārais'!Q9*70/80</f>
        <v>10.584</v>
      </c>
      <c r="R9" s="54">
        <f>'Uzturvērtība 3-6 + Veģetārais'!R9*70/80</f>
        <v>2.94</v>
      </c>
      <c r="S9" s="54">
        <f>'Uzturvērtība 3-6 + Veģetārais'!S9*70/80</f>
        <v>1.1760000000000002</v>
      </c>
      <c r="T9" s="54">
        <f>'Uzturvērtība 3-6 + Veģetārais'!T9*70/80</f>
        <v>72.911999999999992</v>
      </c>
      <c r="U9" s="25"/>
      <c r="V9" s="46" t="s">
        <v>33</v>
      </c>
      <c r="W9" s="55">
        <v>25</v>
      </c>
      <c r="X9" s="55">
        <v>2</v>
      </c>
      <c r="Y9" s="55">
        <v>5.25</v>
      </c>
      <c r="Z9" s="55">
        <v>11.5</v>
      </c>
      <c r="AA9" s="55">
        <v>101.5</v>
      </c>
      <c r="AB9" s="25"/>
      <c r="AC9" s="57" t="str">
        <f>'Uzturvērtība 3-6 + Veģetārais'!AC9</f>
        <v>Graudaugu pārslas</v>
      </c>
      <c r="AD9" s="51">
        <v>30</v>
      </c>
      <c r="AE9" s="107">
        <f>'Uzturvērtība 3-6 + Veģetārais'!AE9*30/35</f>
        <v>2.2199999999999998</v>
      </c>
      <c r="AF9" s="107">
        <f>'Uzturvērtība 3-6 + Veģetārais'!AF9*30/35</f>
        <v>0.66</v>
      </c>
      <c r="AG9" s="107">
        <f>'Uzturvērtība 3-6 + Veģetārais'!AG9*30/35</f>
        <v>22.5</v>
      </c>
      <c r="AH9" s="317">
        <f>'Uzturvērtība 3-6 + Veģetārais'!AH9*30/35</f>
        <v>104.97428571428571</v>
      </c>
    </row>
    <row r="10" spans="1:34">
      <c r="A10" s="39" t="str">
        <f>'Uzturvērtība 3-6 + Veģetārais'!A10</f>
        <v>Kokosa piens</v>
      </c>
      <c r="B10" s="107">
        <f>'Uzturvērtība 3-6 + Veģetārais'!B10*160/180</f>
        <v>76.444444444444443</v>
      </c>
      <c r="C10" s="107">
        <f>'Uzturvērtība 3-6 + Veģetārais'!C10*160/180</f>
        <v>7.9999999999999988E-2</v>
      </c>
      <c r="D10" s="107">
        <f>'Uzturvērtība 3-6 + Veģetārais'!D10*160/180</f>
        <v>0.87111111111111117</v>
      </c>
      <c r="E10" s="107">
        <f>'Uzturvērtība 3-6 + Veģetārais'!E10*160/180</f>
        <v>7.9999999999999988E-2</v>
      </c>
      <c r="F10" s="317">
        <f>'Uzturvērtība 3-6 + Veģetārais'!F10*160/180</f>
        <v>8.7022222222222219</v>
      </c>
      <c r="G10" s="25"/>
      <c r="H10" s="39" t="str">
        <f>'Uzturvērtība 3-6 + Veģetārais'!H10</f>
        <v>Skābais krējums 25%</v>
      </c>
      <c r="I10" s="40">
        <f>'Uzturvērtība 3-6 + Veģetārais'!I10*10/15</f>
        <v>3.3333333333333335</v>
      </c>
      <c r="J10" s="40">
        <f>'Uzturvērtība 3-6 + Veģetārais'!J10*10/15</f>
        <v>0.08</v>
      </c>
      <c r="K10" s="40">
        <f>'Uzturvērtība 3-6 + Veģetārais'!K10*10/15</f>
        <v>0.83333333333333337</v>
      </c>
      <c r="L10" s="40">
        <f>'Uzturvērtība 3-6 + Veģetārais'!L10*10/15</f>
        <v>0.10666666666666667</v>
      </c>
      <c r="M10" s="40">
        <f>'Uzturvērtība 3-6 + Veģetārais'!M10*10/15</f>
        <v>8.2333333333333325</v>
      </c>
      <c r="N10" s="25"/>
      <c r="O10" s="152" t="str">
        <f>'Uzturvērtība 3-6 + Veģetārais'!O10</f>
        <v>Krējums skābais</v>
      </c>
      <c r="P10" s="54">
        <f>'Uzturvērtība 3-6 + Veģetārais'!P10*70/80</f>
        <v>11.2</v>
      </c>
      <c r="Q10" s="54">
        <f>'Uzturvērtība 3-6 + Veģetārais'!Q10*70/80</f>
        <v>0.26600000000000001</v>
      </c>
      <c r="R10" s="54">
        <f>'Uzturvērtība 3-6 + Veģetārais'!R10*70/80</f>
        <v>2.8</v>
      </c>
      <c r="S10" s="54">
        <f>'Uzturvērtība 3-6 + Veģetārais'!S10*70/80</f>
        <v>0.35699999999999998</v>
      </c>
      <c r="T10" s="54">
        <f>'Uzturvērtība 3-6 + Veģetārais'!T10*70/80</f>
        <v>27.664000000000005</v>
      </c>
      <c r="U10" s="25"/>
      <c r="V10" s="57" t="s">
        <v>38</v>
      </c>
      <c r="W10" s="55">
        <f>'Uzturvērtība 3-6 + Veģetārais'!W10*80/100</f>
        <v>80</v>
      </c>
      <c r="X10" s="55">
        <f>'Uzturvērtība 3-6 + Veģetārais'!X10*80/100</f>
        <v>2.3199999999999998</v>
      </c>
      <c r="Y10" s="55">
        <f>'Uzturvērtība 3-6 + Veģetārais'!Y10*80/100</f>
        <v>1.44</v>
      </c>
      <c r="Z10" s="55">
        <f>'Uzturvērtība 3-6 + Veģetārais'!Z10*80/100</f>
        <v>6.96</v>
      </c>
      <c r="AA10" s="55">
        <f>'Uzturvērtība 3-6 + Veģetārais'!AA10*80/100</f>
        <v>49.6</v>
      </c>
      <c r="AB10" s="25"/>
      <c r="AC10" s="57" t="str">
        <f>'Uzturvērtība 3-6 + Veģetārais'!AC10</f>
        <v>Bumbieris</v>
      </c>
      <c r="AD10" s="51">
        <v>40</v>
      </c>
      <c r="AE10" s="51">
        <f>'Uzturvērtība 3-6 + Veģetārais'!AE10*40/50</f>
        <v>0.16666666666666663</v>
      </c>
      <c r="AF10" s="51">
        <f>'Uzturvērtība 3-6 + Veģetārais'!AF10*40/50</f>
        <v>6.666666666666668E-2</v>
      </c>
      <c r="AG10" s="51">
        <f>'Uzturvērtība 3-6 + Veģetārais'!AG10*40/50</f>
        <v>6.533333333333335</v>
      </c>
      <c r="AH10" s="52">
        <f>'Uzturvērtība 3-6 + Veģetārais'!AH10*40/50</f>
        <v>14</v>
      </c>
    </row>
    <row r="11" spans="1:34">
      <c r="A11" s="39" t="str">
        <f>'Uzturvērtība 3-6 + Veģetārais'!A11</f>
        <v>Rīsu pārslas</v>
      </c>
      <c r="B11" s="107">
        <f>'Uzturvērtība 3-6 + Veģetārais'!B11*160/180</f>
        <v>32</v>
      </c>
      <c r="C11" s="107">
        <f>'Uzturvērtība 3-6 + Veģetārais'!C11*160/180</f>
        <v>2.4622222222222221</v>
      </c>
      <c r="D11" s="107">
        <f>'Uzturvērtība 3-6 + Veģetārais'!D11*160/180</f>
        <v>0.22222222222222221</v>
      </c>
      <c r="E11" s="107">
        <f>'Uzturvērtība 3-6 + Veģetārais'!E11*160/180</f>
        <v>25.377777777777776</v>
      </c>
      <c r="F11" s="317">
        <f>'Uzturvērtība 3-6 + Veģetārais'!F11*160/180</f>
        <v>114.88000000000001</v>
      </c>
      <c r="G11" s="25"/>
      <c r="H11" s="39" t="str">
        <f>'Uzturvērtība 3-6 + Veģetārais'!H11</f>
        <v>Majonēze</v>
      </c>
      <c r="I11" s="40">
        <f>'Uzturvērtība 3-6 + Veģetārais'!I11*10/15</f>
        <v>3.3333333333333335</v>
      </c>
      <c r="J11" s="40">
        <f>'Uzturvērtība 3-6 + Veģetārais'!J11*10/15</f>
        <v>0.02</v>
      </c>
      <c r="K11" s="40">
        <f>'Uzturvērtība 3-6 + Veģetārais'!K11*10/15</f>
        <v>0.33333333333333331</v>
      </c>
      <c r="L11" s="40">
        <f>'Uzturvērtība 3-6 + Veģetārais'!L11*10/15</f>
        <v>0.1</v>
      </c>
      <c r="M11" s="40">
        <f>'Uzturvērtība 3-6 + Veģetārais'!M11*10/15</f>
        <v>3</v>
      </c>
      <c r="N11" s="25"/>
      <c r="O11" s="152" t="str">
        <f>'Uzturvērtība 3-6 + Veģetārais'!O11</f>
        <v>Sāls</v>
      </c>
      <c r="P11" s="54">
        <f>'Uzturvērtība 3-6 + Veģetārais'!P11*70/80</f>
        <v>0.21000000000000002</v>
      </c>
      <c r="Q11" s="54">
        <f>'Uzturvērtība 3-6 + Veģetārais'!Q11*70/80</f>
        <v>0</v>
      </c>
      <c r="R11" s="54">
        <f>'Uzturvērtība 3-6 + Veģetārais'!R11*70/80</f>
        <v>0</v>
      </c>
      <c r="S11" s="54">
        <f>'Uzturvērtība 3-6 + Veģetārais'!S11*70/80</f>
        <v>0</v>
      </c>
      <c r="T11" s="54">
        <f>'Uzturvērtība 3-6 + Veģetārais'!T11*70/80</f>
        <v>0</v>
      </c>
      <c r="U11" s="25"/>
      <c r="V11" s="411" t="s">
        <v>43</v>
      </c>
      <c r="W11" s="412">
        <f>'Uzturvērtība 3-6 + Veģetārais'!W11*40/50</f>
        <v>40</v>
      </c>
      <c r="X11" s="412">
        <f>'Uzturvērtība 3-6 + Veģetārais'!X11*40/50</f>
        <v>0.10400000000000001</v>
      </c>
      <c r="Y11" s="412">
        <f>'Uzturvērtība 3-6 + Veģetārais'!Y11*40/50</f>
        <v>6.8000000000000005E-2</v>
      </c>
      <c r="Z11" s="412">
        <f>'Uzturvērtība 3-6 + Veģetārais'!Z11*40/50</f>
        <v>5.524</v>
      </c>
      <c r="AA11" s="412">
        <f>'Uzturvērtība 3-6 + Veģetārais'!AA11*40/50</f>
        <v>20.8</v>
      </c>
      <c r="AB11" s="25"/>
      <c r="AC11" s="57" t="str">
        <f>'Uzturvērtība 3-6 + Veģetārais'!AC11</f>
        <v>Piens</v>
      </c>
      <c r="AD11" s="22">
        <v>80</v>
      </c>
      <c r="AE11" s="22">
        <v>2.9</v>
      </c>
      <c r="AF11" s="22">
        <v>3.6</v>
      </c>
      <c r="AG11" s="22">
        <v>5</v>
      </c>
      <c r="AH11" s="58">
        <v>66</v>
      </c>
    </row>
    <row r="12" spans="1:34">
      <c r="A12" s="39" t="str">
        <f>'Uzturvērtība 3-6 + Veģetārais'!A12</f>
        <v>Cukurs</v>
      </c>
      <c r="B12" s="107">
        <f>'Uzturvērtība 3-6 + Veģetārais'!B12*160/180</f>
        <v>0.88888888888888884</v>
      </c>
      <c r="C12" s="107">
        <f>'Uzturvērtība 3-6 + Veģetārais'!C12*160/180</f>
        <v>0</v>
      </c>
      <c r="D12" s="107">
        <f>'Uzturvērtība 3-6 + Veģetārais'!D12*160/180</f>
        <v>0</v>
      </c>
      <c r="E12" s="107">
        <f>'Uzturvērtība 3-6 + Veģetārais'!E12*160/180</f>
        <v>0.88888888888888884</v>
      </c>
      <c r="F12" s="317">
        <f>'Uzturvērtība 3-6 + Veģetārais'!F12*160/180</f>
        <v>3.3333333333333335</v>
      </c>
      <c r="G12" s="25"/>
      <c r="H12" s="39" t="str">
        <f>'Uzturvērtība 3-6 + Veģetārais'!H12</f>
        <v>Pipari</v>
      </c>
      <c r="I12" s="40">
        <f>'Uzturvērtība 3-6 + Veģetārais'!I12*10/15</f>
        <v>0.13333333333333333</v>
      </c>
      <c r="J12" s="40">
        <f>'Uzturvērtība 3-6 + Veģetārais'!J12*10/15</f>
        <v>0</v>
      </c>
      <c r="K12" s="40">
        <f>'Uzturvērtība 3-6 + Veģetārais'!K12*10/15</f>
        <v>0</v>
      </c>
      <c r="L12" s="40">
        <f>'Uzturvērtība 3-6 + Veģetārais'!L12*10/15</f>
        <v>0</v>
      </c>
      <c r="M12" s="40">
        <f>'Uzturvērtība 3-6 + Veģetārais'!M12*10/15</f>
        <v>0</v>
      </c>
      <c r="N12" s="25"/>
      <c r="O12" s="152" t="str">
        <f>'Uzturvērtība 3-6 + Veģetārais'!O12</f>
        <v>Cīsiņš</v>
      </c>
      <c r="P12" s="54">
        <f>'Uzturvērtība 3-6 + Veģetārais'!P12</f>
        <v>50</v>
      </c>
      <c r="Q12" s="54">
        <f>'Uzturvērtība 3-6 + Veģetārais'!Q12</f>
        <v>7.65</v>
      </c>
      <c r="R12" s="54">
        <f>'Uzturvērtība 3-6 + Veģetārais'!R12</f>
        <v>7.85</v>
      </c>
      <c r="S12" s="54">
        <f>'Uzturvērtība 3-6 + Veģetārais'!S12</f>
        <v>0.05</v>
      </c>
      <c r="T12" s="54">
        <f>'Uzturvērtība 3-6 + Veģetārais'!T12</f>
        <v>101.5</v>
      </c>
      <c r="U12" s="25"/>
      <c r="V12" s="71" t="s">
        <v>47</v>
      </c>
      <c r="W12" s="72">
        <f t="shared" ref="W12:AA12" si="0">SUM(W9:W11)</f>
        <v>145</v>
      </c>
      <c r="X12" s="72">
        <f t="shared" si="0"/>
        <v>4.4240000000000004</v>
      </c>
      <c r="Y12" s="72">
        <f t="shared" si="0"/>
        <v>6.7579999999999991</v>
      </c>
      <c r="Z12" s="72">
        <f t="shared" si="0"/>
        <v>23.984000000000002</v>
      </c>
      <c r="AA12" s="72">
        <f t="shared" si="0"/>
        <v>171.9</v>
      </c>
      <c r="AB12" s="25"/>
      <c r="AC12" s="73" t="s">
        <v>48</v>
      </c>
      <c r="AD12" s="326">
        <f t="shared" ref="AD12:AH12" si="1">SUM(AD9:AD11)</f>
        <v>150</v>
      </c>
      <c r="AE12" s="326">
        <f t="shared" si="1"/>
        <v>5.2866666666666662</v>
      </c>
      <c r="AF12" s="326">
        <f t="shared" si="1"/>
        <v>4.3266666666666671</v>
      </c>
      <c r="AG12" s="326">
        <f t="shared" si="1"/>
        <v>34.033333333333331</v>
      </c>
      <c r="AH12" s="74">
        <f t="shared" si="1"/>
        <v>184.97428571428571</v>
      </c>
    </row>
    <row r="13" spans="1:34">
      <c r="A13" s="323" t="str">
        <f>'Uzturvērtība 3-6 + Veģetārais'!A13</f>
        <v>Sāls</v>
      </c>
      <c r="B13" s="107">
        <f>'Uzturvērtība 3-6 + Veģetārais'!B13*160/180</f>
        <v>0.44444444444444442</v>
      </c>
      <c r="C13" s="107">
        <f>'Uzturvērtība 3-6 + Veģetārais'!C13*160/180</f>
        <v>0</v>
      </c>
      <c r="D13" s="107">
        <f>'Uzturvērtība 3-6 + Veģetārais'!D13*160/180</f>
        <v>0</v>
      </c>
      <c r="E13" s="107">
        <f>'Uzturvērtība 3-6 + Veģetārais'!E13*160/180</f>
        <v>0</v>
      </c>
      <c r="F13" s="317">
        <f>'Uzturvērtība 3-6 + Veģetārais'!F13*160/180</f>
        <v>0</v>
      </c>
      <c r="G13" s="25"/>
      <c r="H13" s="39" t="str">
        <f>'Uzturvērtība 3-6 + Veģetārais'!H13</f>
        <v>Sāls</v>
      </c>
      <c r="I13" s="40">
        <f>'Uzturvērtība 3-6 + Veģetārais'!I13*10/15</f>
        <v>0.1</v>
      </c>
      <c r="J13" s="40">
        <f>'Uzturvērtība 3-6 + Veģetārais'!J13*10/15</f>
        <v>0</v>
      </c>
      <c r="K13" s="40">
        <f>'Uzturvērtība 3-6 + Veģetārais'!K13*10/15</f>
        <v>0</v>
      </c>
      <c r="L13" s="40">
        <f>'Uzturvērtība 3-6 + Veģetārais'!L13*10/15</f>
        <v>0</v>
      </c>
      <c r="M13" s="40">
        <f>'Uzturvērtība 3-6 + Veģetārais'!M13*10/15</f>
        <v>0</v>
      </c>
      <c r="N13" s="25"/>
      <c r="O13" s="152" t="str">
        <f>'Uzturvērtība 3-6 + Veģetārais'!O13</f>
        <v>Kartupeļu pankūka</v>
      </c>
      <c r="P13" s="54">
        <f>'Uzturvērtība 3-6 + Veģetārais'!P13</f>
        <v>52</v>
      </c>
      <c r="Q13" s="54">
        <f>'Uzturvērtība 3-6 + Veģetārais'!Q13</f>
        <v>3</v>
      </c>
      <c r="R13" s="54">
        <f>'Uzturvērtība 3-6 + Veģetārais'!R13</f>
        <v>7.5</v>
      </c>
      <c r="S13" s="54">
        <f>'Uzturvērtība 3-6 + Veģetārais'!S13</f>
        <v>14</v>
      </c>
      <c r="T13" s="54">
        <f>'Uzturvērtība 3-6 + Veģetārais'!T13</f>
        <v>134</v>
      </c>
      <c r="U13" s="25"/>
      <c r="V13" s="112"/>
      <c r="W13" s="7"/>
      <c r="X13" s="7"/>
      <c r="Y13" s="7"/>
      <c r="Z13" s="7"/>
      <c r="AA13" s="7"/>
      <c r="AB13" s="88"/>
      <c r="AC13" s="25"/>
      <c r="AD13" s="25"/>
      <c r="AE13" s="25"/>
      <c r="AF13" s="25"/>
      <c r="AG13" s="25"/>
      <c r="AH13" s="25"/>
    </row>
    <row r="14" spans="1:34">
      <c r="A14" s="57" t="str">
        <f>'Uzturvērtība 3-6 + Veģetārais'!A14</f>
        <v>Zemenes</v>
      </c>
      <c r="B14" s="83">
        <f>'Uzturvērtība 3-6 + Veģetārais'!B14</f>
        <v>6</v>
      </c>
      <c r="C14" s="83">
        <f>'Uzturvērtība 3-6 + Veģetārais'!C14</f>
        <v>0.04</v>
      </c>
      <c r="D14" s="83">
        <f>'Uzturvērtība 3-6 + Veģetārais'!D14</f>
        <v>0.02</v>
      </c>
      <c r="E14" s="83">
        <f>'Uzturvērtība 3-6 + Veģetārais'!E14</f>
        <v>0.46</v>
      </c>
      <c r="F14" s="84">
        <f>'Uzturvērtība 3-6 + Veģetārais'!F14</f>
        <v>1.92</v>
      </c>
      <c r="G14" s="25"/>
      <c r="H14" s="39" t="str">
        <f>'Uzturvērtība 3-6 + Veģetārais'!H14</f>
        <v>Gurķis</v>
      </c>
      <c r="I14" s="40">
        <f>'Uzturvērtība 3-6 + Veģetārais'!I14*10/15</f>
        <v>2</v>
      </c>
      <c r="J14" s="40">
        <f>'Uzturvērtība 3-6 + Veģetārais'!J14*10/15</f>
        <v>1.3333333333333334E-2</v>
      </c>
      <c r="K14" s="40">
        <f>'Uzturvērtība 3-6 + Veģetārais'!K14*10/15</f>
        <v>0</v>
      </c>
      <c r="L14" s="40">
        <f>'Uzturvērtība 3-6 + Veģetārais'!L14*10/15</f>
        <v>0.04</v>
      </c>
      <c r="M14" s="40">
        <f>'Uzturvērtība 3-6 + Veģetārais'!M14*10/15</f>
        <v>0.22000000000000003</v>
      </c>
      <c r="N14" s="25"/>
      <c r="O14" s="153" t="s">
        <v>52</v>
      </c>
      <c r="P14" s="154">
        <f t="shared" ref="P14:T14" si="2">SUM(P9:P13)</f>
        <v>172.20999999999998</v>
      </c>
      <c r="Q14" s="154">
        <f t="shared" si="2"/>
        <v>21.5</v>
      </c>
      <c r="R14" s="154">
        <f t="shared" si="2"/>
        <v>21.09</v>
      </c>
      <c r="S14" s="154">
        <f t="shared" si="2"/>
        <v>15.583</v>
      </c>
      <c r="T14" s="154">
        <f t="shared" si="2"/>
        <v>336.07600000000002</v>
      </c>
      <c r="U14" s="25"/>
      <c r="V14" s="531" t="s">
        <v>53</v>
      </c>
      <c r="W14" s="525"/>
      <c r="X14" s="525"/>
      <c r="Y14" s="525"/>
      <c r="Z14" s="525"/>
      <c r="AA14" s="525"/>
      <c r="AB14" s="88"/>
      <c r="AC14" s="531" t="s">
        <v>228</v>
      </c>
      <c r="AD14" s="525"/>
      <c r="AE14" s="525"/>
      <c r="AF14" s="525"/>
      <c r="AG14" s="525"/>
      <c r="AH14" s="25"/>
    </row>
    <row r="15" spans="1:34">
      <c r="A15" s="57" t="str">
        <f>'Uzturvērtība 3-6 + Veģetārais'!A15</f>
        <v>Avenes</v>
      </c>
      <c r="B15" s="107">
        <f>'Uzturvērtība 3-6 + Veģetārais'!B15</f>
        <v>6</v>
      </c>
      <c r="C15" s="107">
        <f>'Uzturvērtība 3-6 + Veģetārais'!C15</f>
        <v>7.0000000000000007E-2</v>
      </c>
      <c r="D15" s="107">
        <f>'Uzturvērtība 3-6 + Veģetārais'!D15</f>
        <v>0.04</v>
      </c>
      <c r="E15" s="107">
        <f>'Uzturvērtība 3-6 + Veģetārais'!E15</f>
        <v>0.71</v>
      </c>
      <c r="F15" s="317">
        <f>'Uzturvērtība 3-6 + Veģetārais'!F15</f>
        <v>3.12</v>
      </c>
      <c r="G15" s="25"/>
      <c r="H15" s="39" t="str">
        <f>'Uzturvērtība 3-6 + Veģetārais'!H15</f>
        <v>Žāvēta gaļa vai siers (veģ)</v>
      </c>
      <c r="I15" s="40">
        <f>'Uzturvērtība 3-6 + Veģetārais'!I15</f>
        <v>20</v>
      </c>
      <c r="J15" s="40">
        <f>'Uzturvērtība 3-6 + Veģetārais'!J15</f>
        <v>4.2</v>
      </c>
      <c r="K15" s="40">
        <f>'Uzturvērtība 3-6 + Veģetārais'!K15</f>
        <v>1.5</v>
      </c>
      <c r="L15" s="40">
        <f>'Uzturvērtība 3-6 + Veģetārais'!L15</f>
        <v>0</v>
      </c>
      <c r="M15" s="40">
        <f>'Uzturvērtība 3-6 + Veģetārais'!M15</f>
        <v>30</v>
      </c>
      <c r="N15" s="25"/>
      <c r="O15" s="97"/>
      <c r="P15" s="266"/>
      <c r="Q15" s="266"/>
      <c r="R15" s="266"/>
      <c r="S15" s="266"/>
      <c r="T15" s="266"/>
      <c r="U15" s="25"/>
      <c r="V15" s="26"/>
      <c r="W15" s="31"/>
      <c r="X15" s="31"/>
      <c r="Y15" s="31"/>
      <c r="Z15" s="31"/>
      <c r="AA15" s="31"/>
      <c r="AB15" s="88"/>
      <c r="AC15" s="35"/>
      <c r="AD15" s="93"/>
      <c r="AE15" s="93"/>
      <c r="AF15" s="93"/>
      <c r="AG15" s="93"/>
      <c r="AH15" s="93"/>
    </row>
    <row r="16" spans="1:34">
      <c r="A16" s="39" t="str">
        <f>'Uzturvērtība 3-6 + Veģetārais'!A16</f>
        <v>Ūdens</v>
      </c>
      <c r="B16" s="107">
        <f>'Uzturvērtība 3-6 + Veģetārais'!B16</f>
        <v>1</v>
      </c>
      <c r="C16" s="107">
        <f>'Uzturvērtība 3-6 + Veģetārais'!C16</f>
        <v>0</v>
      </c>
      <c r="D16" s="107">
        <f>'Uzturvērtība 3-6 + Veģetārais'!D16</f>
        <v>0</v>
      </c>
      <c r="E16" s="107">
        <f>'Uzturvērtība 3-6 + Veģetārais'!E16</f>
        <v>0</v>
      </c>
      <c r="F16" s="317">
        <f>'Uzturvērtība 3-6 + Veģetārais'!F16</f>
        <v>0</v>
      </c>
      <c r="G16" s="7"/>
      <c r="H16" s="39" t="str">
        <f>'Uzturvērtība 3-6 + Veģetārais'!H16</f>
        <v>Kviešu tumšā maize</v>
      </c>
      <c r="I16" s="40">
        <f>'Uzturvērtība 3-6 + Veģetārais'!I16</f>
        <v>20</v>
      </c>
      <c r="J16" s="40">
        <f>'Uzturvērtība 3-6 + Veģetārais'!J16</f>
        <v>2.2000000000000002</v>
      </c>
      <c r="K16" s="40">
        <f>'Uzturvērtība 3-6 + Veģetārais'!K16</f>
        <v>0.36</v>
      </c>
      <c r="L16" s="40">
        <f>'Uzturvērtība 3-6 + Veģetārais'!L16</f>
        <v>20</v>
      </c>
      <c r="M16" s="40">
        <f>'Uzturvērtība 3-6 + Veģetārais'!M16</f>
        <v>94.8</v>
      </c>
      <c r="N16" s="25"/>
      <c r="O16" s="97" t="s">
        <v>229</v>
      </c>
      <c r="P16" s="7"/>
      <c r="Q16" s="7"/>
      <c r="R16" s="7"/>
      <c r="S16" s="7"/>
      <c r="T16" s="7"/>
      <c r="U16" s="25"/>
      <c r="V16" s="98" t="s">
        <v>20</v>
      </c>
      <c r="W16" s="99" t="s">
        <v>25</v>
      </c>
      <c r="X16" s="99" t="s">
        <v>60</v>
      </c>
      <c r="Y16" s="99" t="s">
        <v>23</v>
      </c>
      <c r="Z16" s="99" t="s">
        <v>24</v>
      </c>
      <c r="AA16" s="100" t="s">
        <v>61</v>
      </c>
      <c r="AB16" s="88"/>
      <c r="AC16" s="36" t="s">
        <v>20</v>
      </c>
      <c r="AD16" s="101" t="s">
        <v>25</v>
      </c>
      <c r="AE16" s="101" t="s">
        <v>22</v>
      </c>
      <c r="AF16" s="101" t="s">
        <v>23</v>
      </c>
      <c r="AG16" s="101" t="s">
        <v>24</v>
      </c>
      <c r="AH16" s="102" t="s">
        <v>5</v>
      </c>
    </row>
    <row r="17" spans="1:34">
      <c r="A17" s="39" t="str">
        <f>'Uzturvērtība 3-6 + Veģetārais'!A17</f>
        <v>Cukurs</v>
      </c>
      <c r="B17" s="107">
        <f>'Uzturvērtība 3-6 + Veģetārais'!B17</f>
        <v>5</v>
      </c>
      <c r="C17" s="107">
        <f>'Uzturvērtība 3-6 + Veģetārais'!C17</f>
        <v>0.55000000000000004</v>
      </c>
      <c r="D17" s="107">
        <f>'Uzturvērtība 3-6 + Veģetārais'!D17</f>
        <v>0.1</v>
      </c>
      <c r="E17" s="107">
        <f>'Uzturvērtība 3-6 + Veģetārais'!E17</f>
        <v>11.4</v>
      </c>
      <c r="F17" s="317">
        <f>'Uzturvērtība 3-6 + Veģetārais'!F17</f>
        <v>44.5</v>
      </c>
      <c r="G17" s="7"/>
      <c r="H17" s="39" t="str">
        <f>'Uzturvērtība 3-6 + Veģetārais'!H17</f>
        <v>Sviests</v>
      </c>
      <c r="I17" s="40">
        <f>'Uzturvērtība 3-6 + Veģetārais'!I17*3/5</f>
        <v>3</v>
      </c>
      <c r="J17" s="40">
        <f>'Uzturvērtība 3-6 + Veģetārais'!J17*3/5</f>
        <v>2.4E-2</v>
      </c>
      <c r="K17" s="40">
        <f>'Uzturvērtība 3-6 + Veģetārais'!K17*3/5</f>
        <v>1.464</v>
      </c>
      <c r="L17" s="40">
        <f>'Uzturvērtība 3-6 + Veģetārais'!L17*3/5</f>
        <v>1.2E-2</v>
      </c>
      <c r="M17" s="40">
        <f>'Uzturvērtība 3-6 + Veģetārais'!M17*3/5</f>
        <v>13.085999999999999</v>
      </c>
      <c r="N17" s="88"/>
      <c r="O17" s="9" t="s">
        <v>63</v>
      </c>
      <c r="P17" s="7"/>
      <c r="Q17" s="7"/>
      <c r="R17" s="7"/>
      <c r="S17" s="7"/>
      <c r="T17" s="7"/>
      <c r="U17" s="7"/>
      <c r="V17" s="413" t="str">
        <f>'Uzturvērtība 3-6 + Veģetārais'!V17</f>
        <v>Kartupeļi</v>
      </c>
      <c r="W17" s="250">
        <f>'Uzturvērtība 3-6 + Veģetārais'!W17</f>
        <v>30</v>
      </c>
      <c r="X17" s="250">
        <f>'Uzturvērtība 3-6 + Veģetārais'!X17</f>
        <v>0.50769230769230766</v>
      </c>
      <c r="Y17" s="250">
        <f>'Uzturvērtība 3-6 + Veģetārais'!Y17</f>
        <v>2.3076923076923075E-2</v>
      </c>
      <c r="Z17" s="250">
        <f>'Uzturvērtība 3-6 + Veģetārais'!Z17</f>
        <v>6</v>
      </c>
      <c r="AA17" s="414">
        <f>'Uzturvērtība 3-6 + Veģetārais'!AA17</f>
        <v>25.799999999999997</v>
      </c>
      <c r="AB17" s="88"/>
      <c r="AC17" s="46" t="str">
        <f>'Uzturvērtība 3-6 + Veģetārais'!AC17</f>
        <v>Ķirbis</v>
      </c>
      <c r="AD17" s="156">
        <f>'Uzturvērtība 3-6 + Veģetārais'!AD17</f>
        <v>42</v>
      </c>
      <c r="AE17" s="156">
        <f>'Uzturvērtība 3-6 + Veģetārais'!AE17</f>
        <v>0.42000000000000004</v>
      </c>
      <c r="AF17" s="156">
        <f>'Uzturvērtība 3-6 + Veģetārais'!AF17</f>
        <v>4.1999999999999996E-2</v>
      </c>
      <c r="AG17" s="156">
        <f>'Uzturvērtība 3-6 + Veģetārais'!AG17</f>
        <v>2.73</v>
      </c>
      <c r="AH17" s="321">
        <f>'Uzturvērtība 3-6 + Veģetārais'!AH17</f>
        <v>10.92</v>
      </c>
    </row>
    <row r="18" spans="1:34">
      <c r="A18" s="263" t="str">
        <f>'Uzturvērtība 3-6 + Veģetārais'!A18</f>
        <v>Bumbieris</v>
      </c>
      <c r="B18" s="338">
        <f>'Uzturvērtība 3-6 + Veģetārais'!B18*40/50</f>
        <v>40</v>
      </c>
      <c r="C18" s="338">
        <f>'Uzturvērtība 3-6 + Veģetārais'!C18*40/50</f>
        <v>0.16666666666666663</v>
      </c>
      <c r="D18" s="338">
        <f>'Uzturvērtība 3-6 + Veģetārais'!D18*40/50</f>
        <v>6.666666666666668E-2</v>
      </c>
      <c r="E18" s="338">
        <f>'Uzturvērtība 3-6 + Veģetārais'!E18*40/50</f>
        <v>6.533333333333335</v>
      </c>
      <c r="F18" s="338">
        <f>'Uzturvērtība 3-6 + Veģetārais'!F18*40/50</f>
        <v>14</v>
      </c>
      <c r="G18" s="7"/>
      <c r="H18" s="71" t="s">
        <v>47</v>
      </c>
      <c r="I18" s="415">
        <f t="shared" ref="I18:M18" si="3">SUM(I9:I17)</f>
        <v>101.9</v>
      </c>
      <c r="J18" s="415">
        <f t="shared" si="3"/>
        <v>13.037333333333331</v>
      </c>
      <c r="K18" s="415">
        <f t="shared" si="3"/>
        <v>9.9906666666666659</v>
      </c>
      <c r="L18" s="415">
        <f t="shared" si="3"/>
        <v>20.808666666666667</v>
      </c>
      <c r="M18" s="276">
        <f t="shared" si="3"/>
        <v>226.83933333333334</v>
      </c>
      <c r="N18" s="88"/>
      <c r="O18" s="26"/>
      <c r="P18" s="7"/>
      <c r="Q18" s="7"/>
      <c r="R18" s="7"/>
      <c r="S18" s="7"/>
      <c r="T18" s="7"/>
      <c r="U18" s="7"/>
      <c r="V18" s="413" t="str">
        <f>'Uzturvērtība 3-6 + Veģetārais'!V18</f>
        <v>Burkāni</v>
      </c>
      <c r="W18" s="250">
        <f>'Uzturvērtība 3-6 + Veģetārais'!W18</f>
        <v>9</v>
      </c>
      <c r="X18" s="250">
        <f>'Uzturvērtība 3-6 + Veģetārais'!X18</f>
        <v>0.09</v>
      </c>
      <c r="Y18" s="250">
        <f>'Uzturvērtība 3-6 + Veģetārais'!Y18</f>
        <v>2.2499999999999999E-2</v>
      </c>
      <c r="Z18" s="250">
        <f>'Uzturvērtība 3-6 + Veģetārais'!Z18</f>
        <v>0.85500000000000009</v>
      </c>
      <c r="AA18" s="414">
        <f>'Uzturvērtība 3-6 + Veģetārais'!AA18</f>
        <v>3.6899999999999995</v>
      </c>
      <c r="AB18" s="88"/>
      <c r="AC18" s="39" t="str">
        <f>'Uzturvērtība 3-6 + Veģetārais'!AC18</f>
        <v>Kartupeļi</v>
      </c>
      <c r="AD18" s="40">
        <f>'Uzturvērtība 3-6 + Veģetārais'!AD18</f>
        <v>10</v>
      </c>
      <c r="AE18" s="40">
        <f>'Uzturvērtība 3-6 + Veģetārais'!AE18</f>
        <v>0.17</v>
      </c>
      <c r="AF18" s="40">
        <f>'Uzturvērtība 3-6 + Veģetārais'!AF18</f>
        <v>0.01</v>
      </c>
      <c r="AG18" s="40">
        <f>'Uzturvērtība 3-6 + Veģetārais'!AG18</f>
        <v>2</v>
      </c>
      <c r="AH18" s="40">
        <f>'Uzturvērtība 3-6 + Veģetārais'!AH18</f>
        <v>8.6</v>
      </c>
    </row>
    <row r="19" spans="1:34">
      <c r="A19" s="71" t="s">
        <v>48</v>
      </c>
      <c r="B19" s="333">
        <f>SUM(B8:B18)</f>
        <v>244.22222222222223</v>
      </c>
      <c r="C19" s="72">
        <f t="shared" ref="C19:F19" si="4">SUM(C9:C18)</f>
        <v>5.5822222222222226</v>
      </c>
      <c r="D19" s="72">
        <f t="shared" si="4"/>
        <v>3.2311111111111117</v>
      </c>
      <c r="E19" s="72">
        <f t="shared" si="4"/>
        <v>49.121111111111119</v>
      </c>
      <c r="F19" s="72">
        <f t="shared" si="4"/>
        <v>230.9711111111111</v>
      </c>
      <c r="G19" s="25"/>
      <c r="H19" s="7"/>
      <c r="I19" s="7"/>
      <c r="J19" s="7"/>
      <c r="K19" s="7"/>
      <c r="L19" s="7"/>
      <c r="M19" s="7"/>
      <c r="N19" s="88"/>
      <c r="O19" s="113" t="s">
        <v>20</v>
      </c>
      <c r="P19" s="114" t="s">
        <v>25</v>
      </c>
      <c r="Q19" s="114" t="s">
        <v>26</v>
      </c>
      <c r="R19" s="114" t="s">
        <v>27</v>
      </c>
      <c r="S19" s="114" t="s">
        <v>28</v>
      </c>
      <c r="T19" s="115" t="s">
        <v>5</v>
      </c>
      <c r="U19" s="7"/>
      <c r="V19" s="413" t="str">
        <f>'Uzturvērtība 3-6 + Veģetārais'!V19</f>
        <v>Selerijas sakne</v>
      </c>
      <c r="W19" s="250">
        <f>'Uzturvērtība 3-6 + Veģetārais'!W19</f>
        <v>9</v>
      </c>
      <c r="X19" s="250">
        <f>'Uzturvērtība 3-6 + Veģetārais'!X19</f>
        <v>6.0000000000000005E-2</v>
      </c>
      <c r="Y19" s="250">
        <f>'Uzturvērtība 3-6 + Veģetārais'!Y19</f>
        <v>3.0000000000000002E-2</v>
      </c>
      <c r="Z19" s="250">
        <f>'Uzturvērtība 3-6 + Veģetārais'!Z19</f>
        <v>0.33</v>
      </c>
      <c r="AA19" s="414">
        <f>'Uzturvērtība 3-6 + Veģetārais'!AA19</f>
        <v>1.56</v>
      </c>
      <c r="AB19" s="88"/>
      <c r="AC19" s="39" t="str">
        <f>'Uzturvērtība 3-6 + Veģetārais'!AC19</f>
        <v>Burkāni</v>
      </c>
      <c r="AD19" s="40">
        <f>'Uzturvērtība 3-6 + Veģetārais'!AD19</f>
        <v>21</v>
      </c>
      <c r="AE19" s="40">
        <f>'Uzturvērtība 3-6 + Veģetārais'!AE19</f>
        <v>0.189</v>
      </c>
      <c r="AF19" s="40">
        <f>'Uzturvērtība 3-6 + Veģetārais'!AF19</f>
        <v>4.1999999999999996E-2</v>
      </c>
      <c r="AG19" s="40">
        <f>'Uzturvērtība 3-6 + Veģetārais'!AG19</f>
        <v>2.016</v>
      </c>
      <c r="AH19" s="40">
        <f>'Uzturvērtība 3-6 + Veģetārais'!AH19</f>
        <v>8.61</v>
      </c>
    </row>
    <row r="20" spans="1:34">
      <c r="A20" s="25"/>
      <c r="B20" s="25"/>
      <c r="C20" s="25"/>
      <c r="D20" s="25"/>
      <c r="E20" s="25"/>
      <c r="F20" s="25"/>
      <c r="G20" s="25"/>
      <c r="H20" s="533" t="s">
        <v>68</v>
      </c>
      <c r="I20" s="525"/>
      <c r="J20" s="525"/>
      <c r="K20" s="525"/>
      <c r="L20" s="525"/>
      <c r="M20" s="25"/>
      <c r="N20" s="7"/>
      <c r="O20" s="118" t="str">
        <f>'Uzturvērtība 3-6 + Veģetārais'!O20</f>
        <v>Tomāti savā sulā</v>
      </c>
      <c r="P20" s="416">
        <f>'Uzturvērtība 3-6 + Veģetārais'!P20</f>
        <v>13</v>
      </c>
      <c r="Q20" s="416">
        <f>'Uzturvērtība 3-6 + Veģetārais'!Q20</f>
        <v>0.15</v>
      </c>
      <c r="R20" s="416">
        <f>'Uzturvērtība 3-6 + Veģetārais'!R20</f>
        <v>0.03</v>
      </c>
      <c r="S20" s="416">
        <f>'Uzturvērtība 3-6 + Veģetārais'!S20</f>
        <v>0.56000000000000005</v>
      </c>
      <c r="T20" s="416">
        <f>'Uzturvērtība 3-6 + Veģetārais'!T20</f>
        <v>3.12</v>
      </c>
      <c r="U20" s="7"/>
      <c r="V20" s="413" t="str">
        <f>'Uzturvērtība 3-6 + Veģetārais'!V20</f>
        <v>Pupiņas</v>
      </c>
      <c r="W20" s="250">
        <f>'Uzturvērtība 3-6 + Veģetārais'!W20</f>
        <v>10</v>
      </c>
      <c r="X20" s="250">
        <f>'Uzturvērtība 3-6 + Veģetārais'!X20</f>
        <v>2.253333333333333</v>
      </c>
      <c r="Y20" s="250">
        <f>'Uzturvērtība 3-6 + Veģetārais'!Y20</f>
        <v>0.10666666666666667</v>
      </c>
      <c r="Z20" s="250">
        <f>'Uzturvērtība 3-6 + Veģetārais'!Z20</f>
        <v>6.126666666666666</v>
      </c>
      <c r="AA20" s="414">
        <f>'Uzturvērtība 3-6 + Veģetārais'!AA20</f>
        <v>33.700000000000003</v>
      </c>
      <c r="AB20" s="7"/>
      <c r="AC20" s="39" t="str">
        <f>'Uzturvērtība 3-6 + Veģetārais'!AC20</f>
        <v>Kāposts</v>
      </c>
      <c r="AD20" s="40">
        <f>'Uzturvērtība 3-6 + Veģetārais'!AD20</f>
        <v>16</v>
      </c>
      <c r="AE20" s="40">
        <f>'Uzturvērtība 3-6 + Veģetārais'!AE20</f>
        <v>0.26947368421052631</v>
      </c>
      <c r="AF20" s="40">
        <f>'Uzturvērtība 3-6 + Veģetārais'!AF20</f>
        <v>3.3684210526315789E-2</v>
      </c>
      <c r="AG20" s="40">
        <f>'Uzturvērtība 3-6 + Veģetārais'!AG20</f>
        <v>0.74105263157894741</v>
      </c>
      <c r="AH20" s="40">
        <f>'Uzturvērtība 3-6 + Veģetārais'!AH20</f>
        <v>4.3789473684210529</v>
      </c>
    </row>
    <row r="21" spans="1:34">
      <c r="A21" s="123" t="s">
        <v>230</v>
      </c>
      <c r="B21" s="417"/>
      <c r="C21" s="417"/>
      <c r="D21" s="417"/>
      <c r="E21" s="418"/>
      <c r="F21" s="418"/>
      <c r="G21" s="25"/>
      <c r="H21" s="26"/>
      <c r="I21" s="25"/>
      <c r="J21" s="25"/>
      <c r="K21" s="25"/>
      <c r="L21" s="25"/>
      <c r="M21" s="25"/>
      <c r="N21" s="25"/>
      <c r="O21" s="118" t="str">
        <f>'Uzturvērtība 3-6 + Veģetārais'!O21</f>
        <v>Burkāni</v>
      </c>
      <c r="P21" s="416">
        <f>'Uzturvērtība 3-6 + Veģetārais'!P21</f>
        <v>8</v>
      </c>
      <c r="Q21" s="416">
        <f>'Uzturvērtība 3-6 + Veģetārais'!Q21</f>
        <v>7.0000000000000007E-2</v>
      </c>
      <c r="R21" s="416">
        <f>'Uzturvērtība 3-6 + Veģetārais'!R21</f>
        <v>0.02</v>
      </c>
      <c r="S21" s="416">
        <f>'Uzturvērtība 3-6 + Veģetārais'!S21</f>
        <v>0.77</v>
      </c>
      <c r="T21" s="416">
        <f>'Uzturvērtība 3-6 + Veģetārais'!T21</f>
        <v>3.28</v>
      </c>
      <c r="U21" s="7"/>
      <c r="V21" s="413" t="str">
        <f>'Uzturvērtība 3-6 + Veģetārais'!V21</f>
        <v>Zaļumi</v>
      </c>
      <c r="W21" s="250">
        <f>'Uzturvērtība 3-6 + Veģetārais'!W21</f>
        <v>0.2</v>
      </c>
      <c r="X21" s="250">
        <f>'Uzturvērtība 3-6 + Veģetārais'!X21</f>
        <v>0</v>
      </c>
      <c r="Y21" s="250">
        <f>'Uzturvērtība 3-6 + Veģetārais'!Y21</f>
        <v>0</v>
      </c>
      <c r="Z21" s="250">
        <f>'Uzturvērtība 3-6 + Veģetārais'!Z21</f>
        <v>0.01</v>
      </c>
      <c r="AA21" s="414">
        <f>'Uzturvērtība 3-6 + Veģetārais'!AA21</f>
        <v>0.09</v>
      </c>
      <c r="AB21" s="7"/>
      <c r="AC21" s="39" t="str">
        <f>'Uzturvērtība 3-6 + Veģetārais'!AC21</f>
        <v>Kausētais siers</v>
      </c>
      <c r="AD21" s="40">
        <f>'Uzturvērtība 3-6 + Veģetārais'!AD21</f>
        <v>6.25</v>
      </c>
      <c r="AE21" s="40">
        <f>'Uzturvērtība 3-6 + Veģetārais'!AE21</f>
        <v>0.92</v>
      </c>
      <c r="AF21" s="40">
        <f>'Uzturvērtība 3-6 + Veģetārais'!AF21</f>
        <v>0.95</v>
      </c>
      <c r="AG21" s="40">
        <f>'Uzturvērtība 3-6 + Veģetārais'!AG21</f>
        <v>0.18</v>
      </c>
      <c r="AH21" s="40">
        <f>'Uzturvērtība 3-6 + Veģetārais'!AH21</f>
        <v>12.88</v>
      </c>
    </row>
    <row r="22" spans="1:34">
      <c r="A22" s="126"/>
      <c r="B22" s="127"/>
      <c r="C22" s="127"/>
      <c r="D22" s="127"/>
      <c r="E22" s="127"/>
      <c r="F22" s="127"/>
      <c r="G22" s="25"/>
      <c r="H22" s="36" t="s">
        <v>20</v>
      </c>
      <c r="I22" s="37" t="s">
        <v>25</v>
      </c>
      <c r="J22" s="37" t="s">
        <v>22</v>
      </c>
      <c r="K22" s="37" t="s">
        <v>23</v>
      </c>
      <c r="L22" s="37" t="s">
        <v>24</v>
      </c>
      <c r="M22" s="38" t="s">
        <v>5</v>
      </c>
      <c r="N22" s="25"/>
      <c r="O22" s="118" t="str">
        <f>'Uzturvērtība 3-6 + Veģetārais'!O22</f>
        <v>Marinēts gurķis</v>
      </c>
      <c r="P22" s="416">
        <f>'Uzturvērtība 3-6 + Veģetārais'!P22</f>
        <v>0.5</v>
      </c>
      <c r="Q22" s="416">
        <f>'Uzturvērtība 3-6 + Veģetārais'!Q22</f>
        <v>0</v>
      </c>
      <c r="R22" s="416">
        <f>'Uzturvērtība 3-6 + Veģetārais'!R22</f>
        <v>0</v>
      </c>
      <c r="S22" s="416">
        <f>'Uzturvērtība 3-6 + Veģetārais'!S22</f>
        <v>0.01</v>
      </c>
      <c r="T22" s="416">
        <f>'Uzturvērtība 3-6 + Veģetārais'!T22</f>
        <v>0.05</v>
      </c>
      <c r="U22" s="7"/>
      <c r="V22" s="413" t="str">
        <f>'Uzturvērtība 3-6 + Veģetārais'!V22</f>
        <v>Vistas gaļa</v>
      </c>
      <c r="W22" s="250">
        <f>'Uzturvērtība 3-6 + Veģetārais'!W22</f>
        <v>15</v>
      </c>
      <c r="X22" s="250">
        <f>'Uzturvērtība 3-6 + Veģetārais'!X22</f>
        <v>3.3600000000000003</v>
      </c>
      <c r="Y22" s="250">
        <f>'Uzturvērtība 3-6 + Veģetārais'!Y22</f>
        <v>0.3</v>
      </c>
      <c r="Z22" s="250">
        <f>'Uzturvērtība 3-6 + Veģetārais'!Z22</f>
        <v>0</v>
      </c>
      <c r="AA22" s="414">
        <f>'Uzturvērtība 3-6 + Veģetārais'!AA22</f>
        <v>16.350000000000001</v>
      </c>
      <c r="AB22" s="7"/>
      <c r="AC22" s="419" t="str">
        <f>'Uzturvērtība 3-6 + Veģetārais'!AC22</f>
        <v>Saldais krējums</v>
      </c>
      <c r="AD22" s="156">
        <f>'Uzturvērtība 3-6 + Veģetārais'!AD22</f>
        <v>6.25</v>
      </c>
      <c r="AE22" s="156">
        <f>'Uzturvērtība 3-6 + Veģetārais'!AE22</f>
        <v>0.1875</v>
      </c>
      <c r="AF22" s="156">
        <f>'Uzturvērtība 3-6 + Veģetārais'!AF22</f>
        <v>2.1764705882352939</v>
      </c>
      <c r="AG22" s="156">
        <f>'Uzturvērtība 3-6 + Veģetārais'!AG22</f>
        <v>0.27573529411764708</v>
      </c>
      <c r="AH22" s="420">
        <f>'Uzturvērtība 3-6 + Veģetārais'!AH22</f>
        <v>21.5625</v>
      </c>
    </row>
    <row r="23" spans="1:34">
      <c r="A23" s="131" t="s">
        <v>20</v>
      </c>
      <c r="B23" s="421" t="s">
        <v>25</v>
      </c>
      <c r="C23" s="421" t="s">
        <v>26</v>
      </c>
      <c r="D23" s="421" t="s">
        <v>27</v>
      </c>
      <c r="E23" s="421" t="s">
        <v>28</v>
      </c>
      <c r="F23" s="422" t="s">
        <v>5</v>
      </c>
      <c r="G23" s="25"/>
      <c r="H23" s="57" t="str">
        <f>'Uzturvērtība 3-6 + Veģetārais'!H23</f>
        <v>Kartupeļi</v>
      </c>
      <c r="I23" s="156">
        <f>'Uzturvērtība 3-6 + Veģetārais'!I23</f>
        <v>23</v>
      </c>
      <c r="J23" s="156">
        <f>'Uzturvērtība 3-6 + Veģetārais'!J23</f>
        <v>0.39</v>
      </c>
      <c r="K23" s="156">
        <f>'Uzturvērtība 3-6 + Veģetārais'!K23</f>
        <v>0.02</v>
      </c>
      <c r="L23" s="156">
        <f>'Uzturvērtība 3-6 + Veģetārais'!L23</f>
        <v>4.5999999999999996</v>
      </c>
      <c r="M23" s="423">
        <f>'Uzturvērtība 3-6 + Veģetārais'!M23</f>
        <v>19.78</v>
      </c>
      <c r="N23" s="25"/>
      <c r="O23" s="118" t="str">
        <f>'Uzturvērtība 3-6 + Veģetārais'!O23</f>
        <v>Cūkgaļas krūtiņa</v>
      </c>
      <c r="P23" s="416">
        <f>'Uzturvērtība 3-6 + Veģetārais'!P23</f>
        <v>10</v>
      </c>
      <c r="Q23" s="416">
        <f>'Uzturvērtība 3-6 + Veģetārais'!Q23</f>
        <v>1.89</v>
      </c>
      <c r="R23" s="416">
        <f>'Uzturvērtība 3-6 + Veģetārais'!R23</f>
        <v>1.34</v>
      </c>
      <c r="S23" s="416">
        <f>'Uzturvērtība 3-6 + Veģetārais'!S23</f>
        <v>0</v>
      </c>
      <c r="T23" s="416">
        <f>'Uzturvērtība 3-6 + Veģetārais'!T23</f>
        <v>19.5</v>
      </c>
      <c r="U23" s="7"/>
      <c r="V23" s="413" t="str">
        <f>'Uzturvērtība 3-6 + Veģetārais'!V23</f>
        <v>Sāls</v>
      </c>
      <c r="W23" s="250">
        <f>'Uzturvērtība 3-6 + Veģetārais'!W23</f>
        <v>0.4</v>
      </c>
      <c r="X23" s="250">
        <f>'Uzturvērtība 3-6 + Veģetārais'!X23</f>
        <v>0</v>
      </c>
      <c r="Y23" s="250">
        <f>'Uzturvērtība 3-6 + Veģetārais'!Y23</f>
        <v>0</v>
      </c>
      <c r="Z23" s="250">
        <f>'Uzturvērtība 3-6 + Veģetārais'!Z23</f>
        <v>0</v>
      </c>
      <c r="AA23" s="414">
        <f>'Uzturvērtība 3-6 + Veģetārais'!AA23</f>
        <v>0</v>
      </c>
      <c r="AB23" s="20"/>
      <c r="AC23" s="419" t="str">
        <f>'Uzturvērtība 3-6 + Veģetārais'!AC23</f>
        <v>Sāls</v>
      </c>
      <c r="AD23" s="156">
        <f>'Uzturvērtība 3-6 + Veģetārais'!AD23</f>
        <v>0.56000000000000005</v>
      </c>
      <c r="AE23" s="156">
        <f>'Uzturvērtība 3-6 + Veģetārais'!AE23</f>
        <v>0</v>
      </c>
      <c r="AF23" s="156">
        <f>'Uzturvērtība 3-6 + Veģetārais'!AF23</f>
        <v>0</v>
      </c>
      <c r="AG23" s="156">
        <f>'Uzturvērtība 3-6 + Veģetārais'!AG23</f>
        <v>0</v>
      </c>
      <c r="AH23" s="420">
        <f>'Uzturvērtība 3-6 + Veģetārais'!AH23</f>
        <v>0</v>
      </c>
    </row>
    <row r="24" spans="1:34">
      <c r="A24" s="50" t="str">
        <f>'Uzturvērtība 3-6 + Veģetārais'!A25</f>
        <v>Bietes (vārītas)</v>
      </c>
      <c r="B24" s="222">
        <f>'Uzturvērtība 3-6 + Veģetārais'!B25</f>
        <v>16</v>
      </c>
      <c r="C24" s="222">
        <f>'Uzturvērtība 3-6 + Veģetārais'!C25</f>
        <v>0.22</v>
      </c>
      <c r="D24" s="222">
        <f>'Uzturvērtība 3-6 + Veģetārais'!D25</f>
        <v>0.03</v>
      </c>
      <c r="E24" s="222">
        <f>'Uzturvērtība 3-6 + Veģetārais'!E25</f>
        <v>1.31</v>
      </c>
      <c r="F24" s="58">
        <f>'Uzturvērtība 3-6 + Veģetārais'!F25</f>
        <v>7.2</v>
      </c>
      <c r="G24" s="25"/>
      <c r="H24" s="57" t="str">
        <f>'Uzturvērtība 3-6 + Veģetārais'!H24</f>
        <v>Grūbas vai mieži</v>
      </c>
      <c r="I24" s="156">
        <f>'Uzturvērtība 3-6 + Veģetārais'!I24</f>
        <v>4</v>
      </c>
      <c r="J24" s="156">
        <f>'Uzturvērtība 3-6 + Veģetārais'!J24</f>
        <v>0.36</v>
      </c>
      <c r="K24" s="156">
        <f>'Uzturvērtība 3-6 + Veģetārais'!K24</f>
        <v>0.04</v>
      </c>
      <c r="L24" s="156">
        <f>'Uzturvērtība 3-6 + Veģetārais'!L24</f>
        <v>2.96</v>
      </c>
      <c r="M24" s="423">
        <f>'Uzturvērtība 3-6 + Veģetārais'!M24</f>
        <v>12.96</v>
      </c>
      <c r="N24" s="25"/>
      <c r="O24" s="118" t="str">
        <f>'Uzturvērtība 3-6 + Veģetārais'!O24</f>
        <v>Kartupeļi</v>
      </c>
      <c r="P24" s="416">
        <f>'Uzturvērtība 3-6 + Veģetārais'!P24</f>
        <v>17</v>
      </c>
      <c r="Q24" s="416">
        <f>'Uzturvērtība 3-6 + Veģetārais'!Q24</f>
        <v>0.28999999999999998</v>
      </c>
      <c r="R24" s="416">
        <f>'Uzturvērtība 3-6 + Veģetārais'!R24</f>
        <v>0.02</v>
      </c>
      <c r="S24" s="416">
        <f>'Uzturvērtība 3-6 + Veģetārais'!S24</f>
        <v>3.4</v>
      </c>
      <c r="T24" s="416">
        <f>'Uzturvērtība 3-6 + Veģetārais'!T24</f>
        <v>14.62</v>
      </c>
      <c r="U24" s="7"/>
      <c r="V24" s="413" t="str">
        <f>'Uzturvērtība 3-6 + Veģetārais'!V24</f>
        <v>Melnie pipari</v>
      </c>
      <c r="W24" s="250">
        <f>'Uzturvērtība 3-6 + Veģetārais'!W24</f>
        <v>0.06</v>
      </c>
      <c r="X24" s="250">
        <f>'Uzturvērtība 3-6 + Veģetārais'!X24</f>
        <v>0</v>
      </c>
      <c r="Y24" s="250">
        <f>'Uzturvērtība 3-6 + Veģetārais'!Y24</f>
        <v>0</v>
      </c>
      <c r="Z24" s="250">
        <f>'Uzturvērtība 3-6 + Veģetārais'!Z24</f>
        <v>0</v>
      </c>
      <c r="AA24" s="414">
        <f>'Uzturvērtība 3-6 + Veģetārais'!AA24</f>
        <v>0</v>
      </c>
      <c r="AB24" s="20"/>
      <c r="AC24" s="419" t="str">
        <f>'Uzturvērtība 3-6 + Veģetārais'!AC24</f>
        <v>Melnie pipari</v>
      </c>
      <c r="AD24" s="156">
        <f>'Uzturvērtība 3-6 + Veģetārais'!AD24</f>
        <v>0.06</v>
      </c>
      <c r="AE24" s="156">
        <f>'Uzturvērtība 3-6 + Veģetārais'!AE24</f>
        <v>0</v>
      </c>
      <c r="AF24" s="156">
        <f>'Uzturvērtība 3-6 + Veģetārais'!AF24</f>
        <v>0</v>
      </c>
      <c r="AG24" s="156">
        <f>'Uzturvērtība 3-6 + Veģetārais'!AG24</f>
        <v>0</v>
      </c>
      <c r="AH24" s="420">
        <f>'Uzturvērtība 3-6 + Veģetārais'!AH24</f>
        <v>0</v>
      </c>
    </row>
    <row r="25" spans="1:34">
      <c r="A25" s="50" t="str">
        <f>'Uzturvērtība 3-6 + Veģetārais'!A26</f>
        <v>Zaļumi</v>
      </c>
      <c r="B25" s="222">
        <f>'Uzturvērtība 3-6 + Veģetārais'!B26</f>
        <v>0.11</v>
      </c>
      <c r="C25" s="222">
        <f>'Uzturvērtība 3-6 + Veģetārais'!C26</f>
        <v>0</v>
      </c>
      <c r="D25" s="222">
        <f>'Uzturvērtība 3-6 + Veģetārais'!D26</f>
        <v>0</v>
      </c>
      <c r="E25" s="222">
        <f>'Uzturvērtība 3-6 + Veģetārais'!E26</f>
        <v>0</v>
      </c>
      <c r="F25" s="58">
        <f>'Uzturvērtība 3-6 + Veģetārais'!F26</f>
        <v>0.04</v>
      </c>
      <c r="G25" s="25"/>
      <c r="H25" s="57" t="str">
        <f>'Uzturvērtība 3-6 + Veģetārais'!H25</f>
        <v>Burkāni</v>
      </c>
      <c r="I25" s="156">
        <f>'Uzturvērtība 3-6 + Veģetārais'!I25</f>
        <v>8</v>
      </c>
      <c r="J25" s="156">
        <f>'Uzturvērtība 3-6 + Veģetārais'!J25</f>
        <v>7.0000000000000007E-2</v>
      </c>
      <c r="K25" s="156">
        <f>'Uzturvērtība 3-6 + Veģetārais'!K25</f>
        <v>0.02</v>
      </c>
      <c r="L25" s="156">
        <f>'Uzturvērtība 3-6 + Veģetārais'!L25</f>
        <v>0.77</v>
      </c>
      <c r="M25" s="423">
        <f>'Uzturvērtība 3-6 + Veģetārais'!M25</f>
        <v>3.28</v>
      </c>
      <c r="N25" s="25"/>
      <c r="O25" s="118" t="str">
        <f>'Uzturvērtība 3-6 + Veģetārais'!O25</f>
        <v>Tomātu pasta</v>
      </c>
      <c r="P25" s="416">
        <f>'Uzturvērtība 3-6 + Veģetārais'!P25</f>
        <v>4</v>
      </c>
      <c r="Q25" s="416">
        <f>'Uzturvērtība 3-6 + Veģetārais'!Q25</f>
        <v>0.17</v>
      </c>
      <c r="R25" s="416">
        <f>'Uzturvērtība 3-6 + Veģetārais'!R25</f>
        <v>0.02</v>
      </c>
      <c r="S25" s="416">
        <f>'Uzturvērtība 3-6 + Veģetārais'!S25</f>
        <v>0.75</v>
      </c>
      <c r="T25" s="416">
        <f>'Uzturvērtība 3-6 + Veģetārais'!T25</f>
        <v>3.28</v>
      </c>
      <c r="U25" s="25"/>
      <c r="V25" s="413" t="str">
        <f>'Uzturvērtība 3-6 + Veģetārais'!V25</f>
        <v>Ūdens</v>
      </c>
      <c r="W25" s="250">
        <f>'Uzturvērtība 3-6 + Veģetārais'!W25</f>
        <v>102</v>
      </c>
      <c r="X25" s="250">
        <f>'Uzturvērtība 3-6 + Veģetārais'!X25</f>
        <v>0</v>
      </c>
      <c r="Y25" s="250">
        <f>'Uzturvērtība 3-6 + Veģetārais'!Y25</f>
        <v>0</v>
      </c>
      <c r="Z25" s="250">
        <f>'Uzturvērtība 3-6 + Veģetārais'!Z25</f>
        <v>0</v>
      </c>
      <c r="AA25" s="414">
        <f>'Uzturvērtība 3-6 + Veģetārais'!AA25</f>
        <v>0</v>
      </c>
      <c r="AB25" s="20"/>
      <c r="AC25" s="419" t="str">
        <f>'Uzturvērtība 3-6 + Veģetārais'!AC25</f>
        <v>Ūdens</v>
      </c>
      <c r="AD25" s="156">
        <f>'Uzturvērtība 3-6 + Veģetārais'!AD25</f>
        <v>48</v>
      </c>
      <c r="AE25" s="156">
        <f>'Uzturvērtība 3-6 + Veģetārais'!AE25</f>
        <v>0</v>
      </c>
      <c r="AF25" s="156">
        <f>'Uzturvērtība 3-6 + Veģetārais'!AF25</f>
        <v>0</v>
      </c>
      <c r="AG25" s="156">
        <f>'Uzturvērtība 3-6 + Veģetārais'!AG25</f>
        <v>0</v>
      </c>
      <c r="AH25" s="420">
        <f>'Uzturvērtība 3-6 + Veģetārais'!AH25</f>
        <v>0</v>
      </c>
    </row>
    <row r="26" spans="1:34">
      <c r="A26" s="50" t="str">
        <f>'Uzturvērtība 3-6 + Veģetārais'!A27</f>
        <v>Svaigi kāposti</v>
      </c>
      <c r="B26" s="222">
        <f>'Uzturvērtība 3-6 + Veģetārais'!B27</f>
        <v>8</v>
      </c>
      <c r="C26" s="222">
        <f>'Uzturvērtība 3-6 + Veģetārais'!C27</f>
        <v>0.1</v>
      </c>
      <c r="D26" s="222">
        <f>'Uzturvērtība 3-6 + Veģetārais'!D27</f>
        <v>0.01</v>
      </c>
      <c r="E26" s="222">
        <f>'Uzturvērtība 3-6 + Veģetārais'!E27</f>
        <v>0.46</v>
      </c>
      <c r="F26" s="58">
        <f>'Uzturvērtība 3-6 + Veģetārais'!F27</f>
        <v>2</v>
      </c>
      <c r="G26" s="25"/>
      <c r="H26" s="57" t="str">
        <f>'Uzturvērtība 3-6 + Veģetārais'!H26</f>
        <v>Skābenes konservētas</v>
      </c>
      <c r="I26" s="156">
        <f>'Uzturvērtība 3-6 + Veģetārais'!I26</f>
        <v>14</v>
      </c>
      <c r="J26" s="156">
        <f>'Uzturvērtība 3-6 + Veģetārais'!J26</f>
        <v>0.19</v>
      </c>
      <c r="K26" s="156">
        <f>'Uzturvērtība 3-6 + Veģetārais'!K26</f>
        <v>0</v>
      </c>
      <c r="L26" s="156">
        <f>'Uzturvērtība 3-6 + Veģetārais'!L26</f>
        <v>0.73</v>
      </c>
      <c r="M26" s="423">
        <f>'Uzturvērtība 3-6 + Veģetārais'!M26</f>
        <v>3.64</v>
      </c>
      <c r="N26" s="25"/>
      <c r="O26" s="118" t="str">
        <f>'Uzturvērtība 3-6 + Veģetārais'!O26</f>
        <v>Selerijas sakne</v>
      </c>
      <c r="P26" s="416">
        <f>'Uzturvērtība 3-6 + Veģetārais'!P26</f>
        <v>8</v>
      </c>
      <c r="Q26" s="416">
        <f>'Uzturvērtība 3-6 + Veģetārais'!Q26</f>
        <v>0.09</v>
      </c>
      <c r="R26" s="416">
        <f>'Uzturvērtība 3-6 + Veģetārais'!R26</f>
        <v>0.01</v>
      </c>
      <c r="S26" s="416">
        <f>'Uzturvērtība 3-6 + Veģetārais'!S26</f>
        <v>0.09</v>
      </c>
      <c r="T26" s="416">
        <f>'Uzturvērtība 3-6 + Veģetārais'!T26</f>
        <v>1.04</v>
      </c>
      <c r="U26" s="25"/>
      <c r="V26" s="131" t="s">
        <v>84</v>
      </c>
      <c r="W26" s="95">
        <v>13</v>
      </c>
      <c r="X26" s="69">
        <v>1.417</v>
      </c>
      <c r="Y26" s="69">
        <v>1.3</v>
      </c>
      <c r="Z26" s="69">
        <v>6.37</v>
      </c>
      <c r="AA26" s="70">
        <v>42.9</v>
      </c>
      <c r="AB26" s="20"/>
      <c r="AC26" s="424" t="str">
        <f>'Uzturvērtība 3-6 + Veģetārais'!AC26</f>
        <v>Grauzdēts pupiņas</v>
      </c>
      <c r="AD26" s="425">
        <f>'Uzturvērtība 3-6 + Veģetārais'!AD26</f>
        <v>10</v>
      </c>
      <c r="AE26" s="425">
        <f>'Uzturvērtība 3-6 + Veģetārais'!AE26</f>
        <v>3.25</v>
      </c>
      <c r="AF26" s="425">
        <f>'Uzturvērtība 3-6 + Veģetārais'!AF26</f>
        <v>0.47</v>
      </c>
      <c r="AG26" s="425">
        <f>'Uzturvērtība 3-6 + Veģetārais'!AG26</f>
        <v>2.15</v>
      </c>
      <c r="AH26" s="305">
        <f>'Uzturvērtība 3-6 + Veģetārais'!AH26</f>
        <v>32.9</v>
      </c>
    </row>
    <row r="27" spans="1:34" ht="15">
      <c r="A27" s="50" t="str">
        <f>'Uzturvērtība 3-6 + Veģetārais'!A28</f>
        <v>Selerijas sakne</v>
      </c>
      <c r="B27" s="222">
        <f>'Uzturvērtība 3-6 + Veģetārais'!B28</f>
        <v>9</v>
      </c>
      <c r="C27" s="222">
        <f>'Uzturvērtība 3-6 + Veģetārais'!C28</f>
        <v>7.0000000000000007E-2</v>
      </c>
      <c r="D27" s="222">
        <f>'Uzturvērtība 3-6 + Veģetārais'!D28</f>
        <v>0.02</v>
      </c>
      <c r="E27" s="222">
        <f>'Uzturvērtība 3-6 + Veģetārais'!E28</f>
        <v>0.34</v>
      </c>
      <c r="F27" s="58">
        <f>'Uzturvērtība 3-6 + Veģetārais'!F28</f>
        <v>1.58</v>
      </c>
      <c r="G27" s="25"/>
      <c r="H27" s="57" t="str">
        <f>'Uzturvērtība 3-6 + Veģetārais'!H27</f>
        <v>Olas</v>
      </c>
      <c r="I27" s="156">
        <f>'Uzturvērtība 3-6 + Veģetārais'!I27</f>
        <v>8</v>
      </c>
      <c r="J27" s="156">
        <f>'Uzturvērtība 3-6 + Veģetārais'!J27</f>
        <v>1.01</v>
      </c>
      <c r="K27" s="156">
        <f>'Uzturvērtība 3-6 + Veģetārais'!K27</f>
        <v>0.79</v>
      </c>
      <c r="L27" s="156">
        <f>'Uzturvērtība 3-6 + Veģetārais'!L27</f>
        <v>0.06</v>
      </c>
      <c r="M27" s="423">
        <f>'Uzturvērtība 3-6 + Veģetārais'!M27</f>
        <v>11.44</v>
      </c>
      <c r="N27" s="25"/>
      <c r="O27" s="118" t="str">
        <f>'Uzturvērtība 3-6 + Veģetārais'!O27</f>
        <v>Olīvu eļļa</v>
      </c>
      <c r="P27" s="416">
        <f>'Uzturvērtība 3-6 + Veģetārais'!P27</f>
        <v>1.9</v>
      </c>
      <c r="Q27" s="416">
        <f>'Uzturvērtība 3-6 + Veģetārais'!Q27</f>
        <v>0</v>
      </c>
      <c r="R27" s="416">
        <f>'Uzturvērtība 3-6 + Veģetārais'!R27</f>
        <v>1.9</v>
      </c>
      <c r="S27" s="416">
        <f>'Uzturvērtība 3-6 + Veģetārais'!S27</f>
        <v>0</v>
      </c>
      <c r="T27" s="416">
        <f>'Uzturvērtība 3-6 + Veģetārais'!T27</f>
        <v>16.8</v>
      </c>
      <c r="U27" s="25"/>
      <c r="V27" s="71" t="s">
        <v>47</v>
      </c>
      <c r="W27" s="72">
        <f t="shared" ref="W27:AA27" si="5">SUM(W17:W26)</f>
        <v>188.66000000000003</v>
      </c>
      <c r="X27" s="72">
        <f t="shared" si="5"/>
        <v>7.6880256410256411</v>
      </c>
      <c r="Y27" s="72">
        <f t="shared" si="5"/>
        <v>1.7822435897435898</v>
      </c>
      <c r="Z27" s="72">
        <f t="shared" si="5"/>
        <v>19.691666666666666</v>
      </c>
      <c r="AA27" s="72">
        <f t="shared" si="5"/>
        <v>124.09</v>
      </c>
      <c r="AB27" s="7"/>
      <c r="AC27" s="71" t="s">
        <v>47</v>
      </c>
      <c r="AD27" s="333">
        <f t="shared" ref="AD27:AH27" si="6">SUM(AD17:AD26)</f>
        <v>160.12</v>
      </c>
      <c r="AE27" s="333">
        <f t="shared" si="6"/>
        <v>5.4059736842105259</v>
      </c>
      <c r="AF27" s="333">
        <f t="shared" si="6"/>
        <v>3.7241547987616093</v>
      </c>
      <c r="AG27" s="333">
        <f t="shared" si="6"/>
        <v>10.092787925696594</v>
      </c>
      <c r="AH27" s="72">
        <f t="shared" si="6"/>
        <v>99.851447368421049</v>
      </c>
    </row>
    <row r="28" spans="1:34" ht="15">
      <c r="A28" s="50" t="str">
        <f>'Uzturvērtība 3-6 + Veģetārais'!A29</f>
        <v>Kartupeļi</v>
      </c>
      <c r="B28" s="222">
        <f>'Uzturvērtība 3-6 + Veģetārais'!B29</f>
        <v>13</v>
      </c>
      <c r="C28" s="222">
        <f>'Uzturvērtība 3-6 + Veģetārais'!C29</f>
        <v>0.22</v>
      </c>
      <c r="D28" s="222">
        <f>'Uzturvērtība 3-6 + Veģetārais'!D29</f>
        <v>0.01</v>
      </c>
      <c r="E28" s="222">
        <f>'Uzturvērtība 3-6 + Veģetārais'!E29</f>
        <v>2.6</v>
      </c>
      <c r="F28" s="58">
        <f>'Uzturvērtība 3-6 + Veģetārais'!F29</f>
        <v>11.18</v>
      </c>
      <c r="G28" s="25"/>
      <c r="H28" s="57" t="str">
        <f>'Uzturvērtība 3-6 + Veģetārais'!H28</f>
        <v>Sāls</v>
      </c>
      <c r="I28" s="156">
        <f>'Uzturvērtība 3-6 + Veģetārais'!I28</f>
        <v>0.68</v>
      </c>
      <c r="J28" s="156">
        <f>'Uzturvērtība 3-6 + Veģetārais'!J28</f>
        <v>0</v>
      </c>
      <c r="K28" s="156">
        <f>'Uzturvērtība 3-6 + Veģetārais'!K28</f>
        <v>0</v>
      </c>
      <c r="L28" s="156">
        <f>'Uzturvērtība 3-6 + Veģetārais'!L28</f>
        <v>0</v>
      </c>
      <c r="M28" s="423">
        <f>'Uzturvērtība 3-6 + Veģetārais'!M28</f>
        <v>0</v>
      </c>
      <c r="N28" s="25"/>
      <c r="O28" s="118" t="str">
        <f>'Uzturvērtība 3-6 + Veģetārais'!O28</f>
        <v>Sāls</v>
      </c>
      <c r="P28" s="416">
        <f>'Uzturvērtība 3-6 + Veģetārais'!P28</f>
        <v>0.6</v>
      </c>
      <c r="Q28" s="416">
        <f>'Uzturvērtība 3-6 + Veģetārais'!Q28</f>
        <v>0</v>
      </c>
      <c r="R28" s="416">
        <f>'Uzturvērtība 3-6 + Veģetārais'!R28</f>
        <v>0</v>
      </c>
      <c r="S28" s="416">
        <f>'Uzturvērtība 3-6 + Veģetārais'!S28</f>
        <v>0</v>
      </c>
      <c r="T28" s="416">
        <f>'Uzturvērtība 3-6 + Veģetārais'!T28</f>
        <v>0</v>
      </c>
      <c r="U28" s="25"/>
      <c r="V28" s="25"/>
      <c r="W28" s="25"/>
      <c r="X28" s="25"/>
      <c r="Y28" s="25"/>
      <c r="Z28" s="25"/>
      <c r="AA28" s="25"/>
      <c r="AB28" s="7"/>
      <c r="AC28" s="25"/>
      <c r="AD28" s="25"/>
      <c r="AE28" s="25"/>
      <c r="AF28" s="25"/>
      <c r="AG28" s="25"/>
      <c r="AH28" s="25"/>
    </row>
    <row r="29" spans="1:34" ht="15">
      <c r="A29" s="50" t="str">
        <f>'Uzturvērtība 3-6 + Veģetārais'!A30</f>
        <v>Burkāni</v>
      </c>
      <c r="B29" s="222">
        <f>'Uzturvērtība 3-6 + Veģetārais'!B30</f>
        <v>8</v>
      </c>
      <c r="C29" s="222">
        <f>'Uzturvērtība 3-6 + Veģetārais'!C30</f>
        <v>7.0000000000000007E-2</v>
      </c>
      <c r="D29" s="222">
        <f>'Uzturvērtība 3-6 + Veģetārais'!D30</f>
        <v>0.01</v>
      </c>
      <c r="E29" s="222">
        <f>'Uzturvērtība 3-6 + Veģetārais'!E30</f>
        <v>0.77</v>
      </c>
      <c r="F29" s="58">
        <f>'Uzturvērtība 3-6 + Veģetārais'!F30</f>
        <v>3.28</v>
      </c>
      <c r="G29" s="25"/>
      <c r="H29" s="57" t="str">
        <f>'Uzturvērtība 3-6 + Veģetārais'!H29</f>
        <v>Melnie pipari</v>
      </c>
      <c r="I29" s="156">
        <f>'Uzturvērtība 3-6 + Veģetārais'!I29</f>
        <v>0</v>
      </c>
      <c r="J29" s="156">
        <f>'Uzturvērtība 3-6 + Veģetārais'!J29</f>
        <v>0</v>
      </c>
      <c r="K29" s="156">
        <f>'Uzturvērtība 3-6 + Veģetārais'!K29</f>
        <v>0</v>
      </c>
      <c r="L29" s="156">
        <f>'Uzturvērtība 3-6 + Veģetārais'!L29</f>
        <v>0</v>
      </c>
      <c r="M29" s="423">
        <f>'Uzturvērtība 3-6 + Veģetārais'!M29</f>
        <v>0</v>
      </c>
      <c r="N29" s="25"/>
      <c r="O29" s="118" t="str">
        <f>'Uzturvērtība 3-6 + Veģetārais'!O29</f>
        <v>Cukurs</v>
      </c>
      <c r="P29" s="416">
        <f>'Uzturvērtība 3-6 + Veģetārais'!P29</f>
        <v>0.5</v>
      </c>
      <c r="Q29" s="416">
        <f>'Uzturvērtība 3-6 + Veģetārais'!Q29</f>
        <v>0</v>
      </c>
      <c r="R29" s="416">
        <f>'Uzturvērtība 3-6 + Veģetārais'!R29</f>
        <v>0</v>
      </c>
      <c r="S29" s="416">
        <f>'Uzturvērtība 3-6 + Veģetārais'!S29</f>
        <v>0.5</v>
      </c>
      <c r="T29" s="416">
        <f>'Uzturvērtība 3-6 + Veģetārais'!T29</f>
        <v>1.87</v>
      </c>
      <c r="U29" s="25"/>
      <c r="V29" s="532" t="s">
        <v>231</v>
      </c>
      <c r="W29" s="525"/>
      <c r="X29" s="525"/>
      <c r="Y29" s="525"/>
      <c r="Z29" s="525"/>
      <c r="AA29" s="525"/>
      <c r="AB29" s="20"/>
      <c r="AC29" s="87" t="s">
        <v>232</v>
      </c>
      <c r="AD29" s="228"/>
      <c r="AE29" s="228"/>
      <c r="AF29" s="7"/>
      <c r="AG29" s="7"/>
      <c r="AH29" s="7"/>
    </row>
    <row r="30" spans="1:34" ht="15">
      <c r="A30" s="50" t="str">
        <f>'Uzturvērtība 3-6 + Veģetārais'!A31</f>
        <v>Ķiploks</v>
      </c>
      <c r="B30" s="222">
        <f>'Uzturvērtība 3-6 + Veģetārais'!B31</f>
        <v>0.05</v>
      </c>
      <c r="C30" s="222">
        <f>'Uzturvērtība 3-6 + Veģetārais'!C31</f>
        <v>0</v>
      </c>
      <c r="D30" s="222">
        <f>'Uzturvērtība 3-6 + Veģetārais'!D31</f>
        <v>0</v>
      </c>
      <c r="E30" s="222">
        <f>'Uzturvērtība 3-6 + Veģetārais'!E31</f>
        <v>0.01</v>
      </c>
      <c r="F30" s="58">
        <f>'Uzturvērtība 3-6 + Veģetārais'!F31</f>
        <v>7.0000000000000007E-2</v>
      </c>
      <c r="G30" s="25"/>
      <c r="H30" s="138" t="str">
        <f>'Uzturvērtība 3-6 + Veģetārais'!H30</f>
        <v>Ūdens</v>
      </c>
      <c r="I30" s="425">
        <f>'Uzturvērtība 3-6 + Veģetārais'!I30</f>
        <v>100</v>
      </c>
      <c r="J30" s="425">
        <f>'Uzturvērtība 3-6 + Veģetārais'!J30</f>
        <v>0</v>
      </c>
      <c r="K30" s="425">
        <f>'Uzturvērtība 3-6 + Veģetārais'!K30</f>
        <v>0</v>
      </c>
      <c r="L30" s="425">
        <f>'Uzturvērtība 3-6 + Veģetārais'!L30</f>
        <v>0</v>
      </c>
      <c r="M30" s="426">
        <f>'Uzturvērtība 3-6 + Veģetārais'!M30</f>
        <v>0</v>
      </c>
      <c r="N30" s="25"/>
      <c r="O30" s="140" t="str">
        <f>'Uzturvērtība 3-6 + Veģetārais'!O30</f>
        <v>Ūdens</v>
      </c>
      <c r="P30" s="427">
        <f>'Uzturvērtība 3-6 + Veģetārais'!P30</f>
        <v>90</v>
      </c>
      <c r="Q30" s="416">
        <f>'Uzturvērtība 3-6 + Veģetārais'!Q30</f>
        <v>0</v>
      </c>
      <c r="R30" s="416">
        <f>'Uzturvērtība 3-6 + Veģetārais'!R30</f>
        <v>0</v>
      </c>
      <c r="S30" s="416">
        <f>'Uzturvērtība 3-6 + Veģetārais'!S30</f>
        <v>0</v>
      </c>
      <c r="T30" s="416">
        <f>'Uzturvērtība 3-6 + Veģetārais'!T30</f>
        <v>0</v>
      </c>
      <c r="U30" s="25"/>
      <c r="V30" s="143" t="s">
        <v>233</v>
      </c>
      <c r="W30" s="25"/>
      <c r="X30" s="25"/>
      <c r="Y30" s="25"/>
      <c r="Z30" s="25"/>
      <c r="AA30" s="25"/>
      <c r="AB30" s="20"/>
      <c r="AC30" s="87" t="s">
        <v>234</v>
      </c>
      <c r="AD30" s="228"/>
      <c r="AE30" s="228"/>
      <c r="AF30" s="7"/>
      <c r="AG30" s="7"/>
      <c r="AH30" s="7"/>
    </row>
    <row r="31" spans="1:34" ht="15">
      <c r="A31" s="50" t="str">
        <f>'Uzturvērtība 3-6 + Veģetārais'!A32</f>
        <v>Sāls</v>
      </c>
      <c r="B31" s="222">
        <f>'Uzturvērtība 3-6 + Veģetārais'!B32</f>
        <v>0.56000000000000005</v>
      </c>
      <c r="C31" s="222">
        <f>'Uzturvērtība 3-6 + Veģetārais'!C32</f>
        <v>0</v>
      </c>
      <c r="D31" s="222">
        <f>'Uzturvērtība 3-6 + Veģetārais'!D32</f>
        <v>0</v>
      </c>
      <c r="E31" s="222">
        <f>'Uzturvērtība 3-6 + Veģetārais'!E32</f>
        <v>0</v>
      </c>
      <c r="F31" s="58">
        <f>'Uzturvērtība 3-6 + Veģetārais'!F32</f>
        <v>0</v>
      </c>
      <c r="G31" s="25"/>
      <c r="H31" s="98" t="str">
        <f>'Uzturvērtība 3-6 + Veģetārais'!H31</f>
        <v>Krējums. skābais 25%</v>
      </c>
      <c r="I31" s="428">
        <f>'Uzturvērtība 3-6 + Veģetārais'!I31</f>
        <v>10</v>
      </c>
      <c r="J31" s="428">
        <f>'Uzturvērtība 3-6 + Veģetārais'!J31</f>
        <v>0.26</v>
      </c>
      <c r="K31" s="428">
        <f>'Uzturvērtība 3-6 + Veģetārais'!K31</f>
        <v>2.5</v>
      </c>
      <c r="L31" s="428">
        <f>'Uzturvērtība 3-6 + Veģetārais'!L31</f>
        <v>0.27</v>
      </c>
      <c r="M31" s="429">
        <f>'Uzturvērtība 3-6 + Veģetārais'!M31</f>
        <v>24.62</v>
      </c>
      <c r="N31" s="25"/>
      <c r="O31" s="430" t="str">
        <f>'Uzturvērtība 3-6 + Veģetārais'!O31</f>
        <v>Rudzu maizīte</v>
      </c>
      <c r="P31" s="431">
        <f>'Uzturvērtība 3-6 + Veģetārais'!P31</f>
        <v>22</v>
      </c>
      <c r="Q31" s="431">
        <f>'Uzturvērtība 3-6 + Veģetārais'!Q31</f>
        <v>1.8</v>
      </c>
      <c r="R31" s="431">
        <f>'Uzturvērtība 3-6 + Veģetārais'!R31</f>
        <v>0.26</v>
      </c>
      <c r="S31" s="431">
        <f>'Uzturvērtība 3-6 + Veģetārais'!S31</f>
        <v>11.39</v>
      </c>
      <c r="T31" s="432">
        <f>'Uzturvērtība 3-6 + Veģetārais'!T31</f>
        <v>58.96</v>
      </c>
      <c r="U31" s="25"/>
      <c r="V31" s="26"/>
      <c r="W31" s="316"/>
      <c r="X31" s="316"/>
      <c r="Y31" s="316"/>
      <c r="Z31" s="316"/>
      <c r="AA31" s="316"/>
      <c r="AB31" s="20"/>
      <c r="AC31" s="26" t="s">
        <v>96</v>
      </c>
      <c r="AD31" s="149"/>
      <c r="AE31" s="149"/>
      <c r="AF31" s="149"/>
      <c r="AG31" s="149"/>
      <c r="AH31" s="149"/>
    </row>
    <row r="32" spans="1:34" ht="15">
      <c r="A32" s="50" t="str">
        <f>'Uzturvērtība 3-6 + Veģetārais'!A33</f>
        <v>Melnie pipari</v>
      </c>
      <c r="B32" s="222">
        <f>'Uzturvērtība 3-6 + Veģetārais'!B33</f>
        <v>0.04</v>
      </c>
      <c r="C32" s="222">
        <f>'Uzturvērtība 3-6 + Veģetārais'!C33</f>
        <v>0</v>
      </c>
      <c r="D32" s="222">
        <f>'Uzturvērtība 3-6 + Veģetārais'!D33</f>
        <v>0</v>
      </c>
      <c r="E32" s="222">
        <f>'Uzturvērtība 3-6 + Veģetārais'!E33</f>
        <v>0</v>
      </c>
      <c r="F32" s="58">
        <f>'Uzturvērtība 3-6 + Veģetārais'!F33</f>
        <v>0</v>
      </c>
      <c r="G32" s="25"/>
      <c r="H32" s="36" t="str">
        <f>'Uzturvērtība 3-6 + Veģetārais'!H32</f>
        <v>Graudu maizīte</v>
      </c>
      <c r="I32" s="406">
        <f>'Uzturvērtība 3-6 + Veģetārais'!I32</f>
        <v>22</v>
      </c>
      <c r="J32" s="406">
        <f>'Uzturvērtība 3-6 + Veģetārais'!J32</f>
        <v>2.2000000000000002</v>
      </c>
      <c r="K32" s="406">
        <f>'Uzturvērtība 3-6 + Veģetārais'!K32</f>
        <v>1.58</v>
      </c>
      <c r="L32" s="406">
        <f>'Uzturvērtība 3-6 + Veģetārais'!L32</f>
        <v>9.68</v>
      </c>
      <c r="M32" s="407">
        <f>'Uzturvērtība 3-6 + Veģetārais'!M32</f>
        <v>64.459999999999994</v>
      </c>
      <c r="N32" s="25"/>
      <c r="O32" s="433" t="str">
        <f>'Uzturvērtība 3-6 + Veģetārais'!O32</f>
        <v>Krējums, skābais 25%</v>
      </c>
      <c r="P32" s="434">
        <f>'Uzturvērtība 3-6 + Veģetārais'!P32</f>
        <v>10</v>
      </c>
      <c r="Q32" s="434">
        <f>'Uzturvērtība 3-6 + Veģetārais'!Q32</f>
        <v>0.26</v>
      </c>
      <c r="R32" s="434">
        <f>'Uzturvērtība 3-6 + Veģetārais'!R32</f>
        <v>2.5</v>
      </c>
      <c r="S32" s="434">
        <f>'Uzturvērtība 3-6 + Veģetārais'!S32</f>
        <v>0.27</v>
      </c>
      <c r="T32" s="435">
        <f>'Uzturvērtība 3-6 + Veģetārais'!T32</f>
        <v>24.62</v>
      </c>
      <c r="U32" s="25"/>
      <c r="V32" s="36" t="s">
        <v>20</v>
      </c>
      <c r="W32" s="37" t="s">
        <v>25</v>
      </c>
      <c r="X32" s="37" t="s">
        <v>22</v>
      </c>
      <c r="Y32" s="37" t="s">
        <v>23</v>
      </c>
      <c r="Z32" s="37" t="s">
        <v>24</v>
      </c>
      <c r="AA32" s="38" t="s">
        <v>5</v>
      </c>
      <c r="AB32" s="7"/>
      <c r="AC32" s="46" t="s">
        <v>20</v>
      </c>
      <c r="AD32" s="47" t="s">
        <v>25</v>
      </c>
      <c r="AE32" s="47" t="s">
        <v>22</v>
      </c>
      <c r="AF32" s="47" t="s">
        <v>23</v>
      </c>
      <c r="AG32" s="47" t="s">
        <v>24</v>
      </c>
      <c r="AH32" s="48" t="s">
        <v>5</v>
      </c>
    </row>
    <row r="33" spans="1:34" ht="15">
      <c r="A33" s="50" t="str">
        <f>'Uzturvērtība 3-6 + Veģetārais'!A34</f>
        <v>Olīvu eļļa</v>
      </c>
      <c r="B33" s="222">
        <f>'Uzturvērtība 3-6 + Veģetārais'!B34</f>
        <v>0.5</v>
      </c>
      <c r="C33" s="222">
        <f>'Uzturvērtība 3-6 + Veģetārais'!C34</f>
        <v>0</v>
      </c>
      <c r="D33" s="222">
        <f>'Uzturvērtība 3-6 + Veģetārais'!D34</f>
        <v>0.5</v>
      </c>
      <c r="E33" s="222">
        <f>'Uzturvērtība 3-6 + Veģetārais'!E34</f>
        <v>0</v>
      </c>
      <c r="F33" s="58">
        <f>'Uzturvērtība 3-6 + Veģetārais'!F34</f>
        <v>4.42</v>
      </c>
      <c r="G33" s="25"/>
      <c r="H33" s="73" t="s">
        <v>47</v>
      </c>
      <c r="I33" s="326">
        <f t="shared" ref="I33:M33" si="7">SUM(I23:I32)</f>
        <v>189.68</v>
      </c>
      <c r="J33" s="326">
        <f t="shared" si="7"/>
        <v>4.4800000000000004</v>
      </c>
      <c r="K33" s="326">
        <f t="shared" si="7"/>
        <v>4.95</v>
      </c>
      <c r="L33" s="326">
        <f t="shared" si="7"/>
        <v>19.07</v>
      </c>
      <c r="M33" s="74">
        <f t="shared" si="7"/>
        <v>140.18</v>
      </c>
      <c r="N33" s="25"/>
      <c r="O33" s="153" t="s">
        <v>47</v>
      </c>
      <c r="P33" s="154">
        <f t="shared" ref="P33:T33" si="8">SUM(P20:P32)</f>
        <v>185.5</v>
      </c>
      <c r="Q33" s="154">
        <f t="shared" si="8"/>
        <v>4.72</v>
      </c>
      <c r="R33" s="154">
        <f t="shared" si="8"/>
        <v>6.1</v>
      </c>
      <c r="S33" s="154">
        <f t="shared" si="8"/>
        <v>17.739999999999998</v>
      </c>
      <c r="T33" s="154">
        <f t="shared" si="8"/>
        <v>147.13999999999999</v>
      </c>
      <c r="U33" s="25"/>
      <c r="V33" s="155" t="s">
        <v>99</v>
      </c>
      <c r="W33" s="19">
        <v>100</v>
      </c>
      <c r="X33" s="180">
        <f>'Uzturvērtība 3-6 + Veģetārais'!X33*100/110</f>
        <v>4.036363636363637</v>
      </c>
      <c r="Y33" s="180">
        <f>'Uzturvērtība 3-6 + Veģetārais'!Y33*100/110</f>
        <v>0.40363636363636363</v>
      </c>
      <c r="Z33" s="180">
        <f>'Uzturvērtība 3-6 + Veģetārais'!Z33*100/110</f>
        <v>23.881818181818183</v>
      </c>
      <c r="AA33" s="180">
        <f>'Uzturvērtība 3-6 + Veģetārais'!AA33*100/110</f>
        <v>117.72727272727273</v>
      </c>
      <c r="AB33" s="25"/>
      <c r="AC33" s="57" t="str">
        <f>'Uzturvērtība 3-6 + Veģetārais'!AC33</f>
        <v>Kartupeļi</v>
      </c>
      <c r="AD33" s="156">
        <v>80</v>
      </c>
      <c r="AE33" s="156">
        <f>'Uzturvērtība 3-6 + Veģetārais'!AE33</f>
        <v>1.7</v>
      </c>
      <c r="AF33" s="156">
        <f>'Uzturvērtība 3-6 + Veģetārais'!AF33</f>
        <v>0.1</v>
      </c>
      <c r="AG33" s="156">
        <f>'Uzturvērtība 3-6 + Veģetārais'!AG33</f>
        <v>20</v>
      </c>
      <c r="AH33" s="423">
        <f>'Uzturvērtība 3-6 + Veģetārais'!AH33</f>
        <v>86</v>
      </c>
    </row>
    <row r="34" spans="1:34">
      <c r="A34" s="76" t="str">
        <f>'Uzturvērtība 3-6 + Veģetārais'!A35</f>
        <v>Ūdens</v>
      </c>
      <c r="B34" s="436">
        <f>'Uzturvērtība 3-6 + Veģetārais'!B35</f>
        <v>100</v>
      </c>
      <c r="C34" s="436">
        <f>'Uzturvērtība 3-6 + Veģetārais'!C35</f>
        <v>0</v>
      </c>
      <c r="D34" s="436">
        <f>'Uzturvērtība 3-6 + Veģetārais'!D35</f>
        <v>0</v>
      </c>
      <c r="E34" s="436">
        <f>'Uzturvērtība 3-6 + Veģetārais'!E35</f>
        <v>0</v>
      </c>
      <c r="F34" s="139">
        <f>'Uzturvērtība 3-6 + Veģetārais'!F35</f>
        <v>0</v>
      </c>
      <c r="G34" s="7"/>
      <c r="H34" s="437"/>
      <c r="I34" s="228"/>
      <c r="J34" s="228"/>
      <c r="K34" s="228"/>
      <c r="L34" s="228"/>
      <c r="M34" s="228"/>
      <c r="N34" s="7"/>
      <c r="O34" s="26" t="s">
        <v>235</v>
      </c>
      <c r="P34" s="112"/>
      <c r="Q34" s="112"/>
      <c r="R34" s="112"/>
      <c r="S34" s="112"/>
      <c r="T34" s="112"/>
      <c r="U34" s="25"/>
      <c r="V34" s="155" t="s">
        <v>42</v>
      </c>
      <c r="W34" s="54">
        <v>0.6</v>
      </c>
      <c r="X34" s="144">
        <v>0</v>
      </c>
      <c r="Y34" s="144">
        <v>0</v>
      </c>
      <c r="Z34" s="144">
        <v>0</v>
      </c>
      <c r="AA34" s="145">
        <v>0</v>
      </c>
      <c r="AB34" s="7"/>
      <c r="AC34" s="57" t="str">
        <f>'Uzturvērtība 3-6 + Veģetārais'!AC34</f>
        <v xml:space="preserve">Sviests </v>
      </c>
      <c r="AD34" s="156">
        <f>'Uzturvērtība 3-6 + Veģetārais'!AD34*80/100</f>
        <v>1.92</v>
      </c>
      <c r="AE34" s="156">
        <f>'Uzturvērtība 3-6 + Veģetārais'!AE34</f>
        <v>0.03</v>
      </c>
      <c r="AF34" s="156">
        <f>'Uzturvērtība 3-6 + Veģetārais'!AF34</f>
        <v>1.95</v>
      </c>
      <c r="AG34" s="156">
        <f>'Uzturvērtība 3-6 + Veģetārais'!AG34</f>
        <v>0.02</v>
      </c>
      <c r="AH34" s="423">
        <f>'Uzturvērtība 3-6 + Veģetārais'!AH34</f>
        <v>17.45</v>
      </c>
    </row>
    <row r="35" spans="1:34" ht="15">
      <c r="A35" s="82" t="str">
        <f>'Uzturvērtība 3-6 + Veģetārais'!A36</f>
        <v>Krējums</v>
      </c>
      <c r="B35" s="256">
        <f>'Uzturvērtība 3-6 + Veģetārais'!B36</f>
        <v>10</v>
      </c>
      <c r="C35" s="256">
        <f>'Uzturvērtība 3-6 + Veģetārais'!C36</f>
        <v>0.26</v>
      </c>
      <c r="D35" s="256">
        <f>'Uzturvērtība 3-6 + Veģetārais'!D36</f>
        <v>2.5</v>
      </c>
      <c r="E35" s="256">
        <f>'Uzturvērtība 3-6 + Veģetārais'!E36</f>
        <v>0.27</v>
      </c>
      <c r="F35" s="84">
        <f>'Uzturvērtība 3-6 + Veģetārais'!F36</f>
        <v>24.62</v>
      </c>
      <c r="G35" s="20"/>
      <c r="H35" s="97" t="s">
        <v>236</v>
      </c>
      <c r="I35" s="7"/>
      <c r="J35" s="7"/>
      <c r="K35" s="7"/>
      <c r="L35" s="7"/>
      <c r="M35" s="7"/>
      <c r="N35" s="7"/>
      <c r="O35" s="162" t="s">
        <v>103</v>
      </c>
      <c r="P35" s="92"/>
      <c r="Q35" s="92"/>
      <c r="R35" s="285"/>
      <c r="S35" s="285"/>
      <c r="T35" s="285"/>
      <c r="U35" s="25"/>
      <c r="V35" s="164" t="s">
        <v>104</v>
      </c>
      <c r="W35" s="104">
        <v>2.2000000000000002</v>
      </c>
      <c r="X35" s="105">
        <v>0</v>
      </c>
      <c r="Y35" s="105">
        <v>2.2000000000000002</v>
      </c>
      <c r="Z35" s="105">
        <v>0</v>
      </c>
      <c r="AA35" s="106">
        <v>19.45</v>
      </c>
      <c r="AB35" s="7"/>
      <c r="AC35" s="138" t="str">
        <f>'Uzturvērtība 3-6 + Veģetārais'!AC35</f>
        <v>Sāls</v>
      </c>
      <c r="AD35" s="425">
        <f>'Uzturvērtība 3-6 + Veģetārais'!AD35*80/100</f>
        <v>0.24</v>
      </c>
      <c r="AE35" s="425">
        <f>'Uzturvērtība 3-6 + Veģetārais'!AE35</f>
        <v>0</v>
      </c>
      <c r="AF35" s="425">
        <f>'Uzturvērtība 3-6 + Veģetārais'!AF35</f>
        <v>0</v>
      </c>
      <c r="AG35" s="425">
        <f>'Uzturvērtība 3-6 + Veģetārais'!AG35</f>
        <v>0</v>
      </c>
      <c r="AH35" s="426">
        <f>'Uzturvērtība 3-6 + Veģetārais'!AH35</f>
        <v>0</v>
      </c>
    </row>
    <row r="36" spans="1:34" ht="15">
      <c r="A36" s="76" t="str">
        <f>'Uzturvērtība 3-6 + Veģetārais'!A37</f>
        <v>Graudu maizīte</v>
      </c>
      <c r="B36" s="436">
        <f>'Uzturvērtība 3-6 + Veģetārais'!B37</f>
        <v>12</v>
      </c>
      <c r="C36" s="436">
        <f>'Uzturvērtība 3-6 + Veģetārais'!C37</f>
        <v>2.2000000000000002</v>
      </c>
      <c r="D36" s="436">
        <f>'Uzturvērtība 3-6 + Veģetārais'!D37</f>
        <v>1.58</v>
      </c>
      <c r="E36" s="436">
        <f>'Uzturvērtība 3-6 + Veģetārais'!E37</f>
        <v>9.68</v>
      </c>
      <c r="F36" s="139">
        <f>'Uzturvērtība 3-6 + Veģetārais'!F37</f>
        <v>64.459999999999994</v>
      </c>
      <c r="G36" s="20"/>
      <c r="H36" s="97" t="s">
        <v>237</v>
      </c>
      <c r="I36" s="7"/>
      <c r="J36" s="7"/>
      <c r="K36" s="7"/>
      <c r="L36" s="7"/>
      <c r="M36" s="7"/>
      <c r="N36" s="20"/>
      <c r="O36" s="438" t="s">
        <v>238</v>
      </c>
      <c r="P36" s="439"/>
      <c r="Q36" s="439"/>
      <c r="R36" s="440"/>
      <c r="S36" s="440"/>
      <c r="T36" s="440"/>
      <c r="U36" s="92"/>
      <c r="V36" s="46" t="str">
        <f>'Uzturvērtība 3-6 + Veģetārais'!V36</f>
        <v>Saidas steiks</v>
      </c>
      <c r="W36" s="321">
        <f>'Uzturvērtība 3-6 + Veģetārais'!W36*75/80</f>
        <v>46.875</v>
      </c>
      <c r="X36" s="321">
        <f>'Uzturvērtība 3-6 + Veģetārais'!X36*75/80</f>
        <v>8.0250000000000004</v>
      </c>
      <c r="Y36" s="321">
        <f>'Uzturvērtība 3-6 + Veģetārais'!Y36*75/80</f>
        <v>0.46875</v>
      </c>
      <c r="Z36" s="321">
        <f>'Uzturvērtība 3-6 + Veģetārais'!Z36*75/80</f>
        <v>0</v>
      </c>
      <c r="AA36" s="321">
        <f>'Uzturvērtība 3-6 + Veģetārais'!AA36*75/80</f>
        <v>33.28125</v>
      </c>
      <c r="AB36" s="7"/>
      <c r="AC36" s="46" t="str">
        <f>'Uzturvērtība 3-6 + Veģetārais'!AC36</f>
        <v>Vistas gaļa</v>
      </c>
      <c r="AD36" s="321">
        <f>'Uzturvērtība 3-6 + Veģetārais'!AD36*75/80</f>
        <v>75</v>
      </c>
      <c r="AE36" s="321">
        <f>'Uzturvērtība 3-6 + Veģetārais'!AE36*75/80</f>
        <v>16.800000000000004</v>
      </c>
      <c r="AF36" s="321">
        <f>'Uzturvērtība 3-6 + Veģetārais'!AF36*75/80</f>
        <v>1.5</v>
      </c>
      <c r="AG36" s="321">
        <f>'Uzturvērtība 3-6 + Veģetārais'!AG36*75/80</f>
        <v>0</v>
      </c>
      <c r="AH36" s="321">
        <f>'Uzturvērtība 3-6 + Veģetārais'!AH36*75/80</f>
        <v>81.75</v>
      </c>
    </row>
    <row r="37" spans="1:34" ht="15">
      <c r="A37" s="275" t="s">
        <v>47</v>
      </c>
      <c r="B37" s="72">
        <f t="shared" ref="B37:F37" si="9">SUM(B24:B36)</f>
        <v>177.26</v>
      </c>
      <c r="C37" s="72">
        <f t="shared" si="9"/>
        <v>3.14</v>
      </c>
      <c r="D37" s="72">
        <f t="shared" si="9"/>
        <v>4.66</v>
      </c>
      <c r="E37" s="72">
        <f t="shared" si="9"/>
        <v>15.44</v>
      </c>
      <c r="F37" s="72">
        <f t="shared" si="9"/>
        <v>118.85</v>
      </c>
      <c r="G37" s="5"/>
      <c r="H37" s="441"/>
      <c r="I37" s="149"/>
      <c r="J37" s="149"/>
      <c r="K37" s="149"/>
      <c r="L37" s="149"/>
      <c r="M37" s="149"/>
      <c r="N37" s="7"/>
      <c r="O37" s="82" t="s">
        <v>20</v>
      </c>
      <c r="P37" s="442" t="s">
        <v>25</v>
      </c>
      <c r="Q37" s="442" t="s">
        <v>26</v>
      </c>
      <c r="R37" s="442" t="s">
        <v>27</v>
      </c>
      <c r="S37" s="442" t="s">
        <v>28</v>
      </c>
      <c r="T37" s="443" t="s">
        <v>5</v>
      </c>
      <c r="U37" s="92"/>
      <c r="V37" s="57" t="str">
        <f>'Uzturvērtība 3-6 + Veģetārais'!V37</f>
        <v>Kartupeļi</v>
      </c>
      <c r="W37" s="40">
        <f>'Uzturvērtība 3-6 + Veģetārais'!W37*75/80</f>
        <v>57.1875</v>
      </c>
      <c r="X37" s="40">
        <f>'Uzturvērtība 3-6 + Veģetārais'!X37*75/80</f>
        <v>0.96562499999999996</v>
      </c>
      <c r="Y37" s="40">
        <f>'Uzturvērtība 3-6 + Veģetārais'!Y37*75/80</f>
        <v>5.6250000000000001E-2</v>
      </c>
      <c r="Z37" s="40">
        <f>'Uzturvērtība 3-6 + Veģetārais'!Z37*75/80</f>
        <v>11.4375</v>
      </c>
      <c r="AA37" s="40">
        <f>'Uzturvērtība 3-6 + Veģetārais'!AA37*75/80</f>
        <v>49.181249999999999</v>
      </c>
      <c r="AB37" s="7"/>
      <c r="AC37" s="57" t="str">
        <f>'Uzturvērtība 3-6 + Veģetārais'!AC37</f>
        <v>Sinepes</v>
      </c>
      <c r="AD37" s="40">
        <f>'Uzturvērtība 3-6 + Veģetārais'!AD37*75/80</f>
        <v>0.5625</v>
      </c>
      <c r="AE37" s="40">
        <f>'Uzturvērtība 3-6 + Veģetārais'!AE37*75/80</f>
        <v>5.6250000000000001E-2</v>
      </c>
      <c r="AF37" s="40">
        <f>'Uzturvērtība 3-6 + Veģetārais'!AF37*75/80</f>
        <v>6.5625000000000017E-2</v>
      </c>
      <c r="AG37" s="40">
        <f>'Uzturvērtība 3-6 + Veģetārais'!AG37*75/80</f>
        <v>9.375E-2</v>
      </c>
      <c r="AH37" s="40">
        <f>'Uzturvērtība 3-6 + Veģetārais'!AH37*75/80</f>
        <v>1.190625</v>
      </c>
    </row>
    <row r="38" spans="1:34" ht="15">
      <c r="A38" s="112"/>
      <c r="B38" s="112"/>
      <c r="C38" s="112"/>
      <c r="D38" s="112"/>
      <c r="E38" s="112"/>
      <c r="F38" s="112"/>
      <c r="G38" s="7"/>
      <c r="H38" s="150" t="s">
        <v>20</v>
      </c>
      <c r="I38" s="178" t="s">
        <v>25</v>
      </c>
      <c r="J38" s="178" t="s">
        <v>26</v>
      </c>
      <c r="K38" s="178" t="s">
        <v>27</v>
      </c>
      <c r="L38" s="178" t="s">
        <v>28</v>
      </c>
      <c r="M38" s="179" t="s">
        <v>5</v>
      </c>
      <c r="N38" s="7"/>
      <c r="O38" s="39" t="s">
        <v>239</v>
      </c>
      <c r="P38" s="55">
        <v>75</v>
      </c>
      <c r="Q38" s="55">
        <v>2.0249999999999999</v>
      </c>
      <c r="R38" s="55">
        <v>0.22500000000000001</v>
      </c>
      <c r="S38" s="55">
        <v>21.15</v>
      </c>
      <c r="T38" s="61">
        <v>97.5</v>
      </c>
      <c r="U38" s="92"/>
      <c r="V38" s="57" t="str">
        <f>'Uzturvērtība 3-6 + Veģetārais'!V38</f>
        <v>Sāls (vārot kart.)</v>
      </c>
      <c r="W38" s="40">
        <f>'Uzturvērtība 3-6 + Veģetārais'!W38*75/80</f>
        <v>0.28125</v>
      </c>
      <c r="X38" s="40">
        <f>'Uzturvērtība 3-6 + Veģetārais'!X38*75/80</f>
        <v>0</v>
      </c>
      <c r="Y38" s="40">
        <f>'Uzturvērtība 3-6 + Veģetārais'!Y38*75/80</f>
        <v>0</v>
      </c>
      <c r="Z38" s="40">
        <f>'Uzturvērtība 3-6 + Veģetārais'!Z38*75/80</f>
        <v>0</v>
      </c>
      <c r="AA38" s="40">
        <f>'Uzturvērtība 3-6 + Veģetārais'!AA38*75/80</f>
        <v>0</v>
      </c>
      <c r="AB38" s="7"/>
      <c r="AC38" s="57" t="str">
        <f>'Uzturvērtība 3-6 + Veģetārais'!AC38</f>
        <v>Majonēze</v>
      </c>
      <c r="AD38" s="40">
        <f>'Uzturvērtība 3-6 + Veģetārais'!AD38*75/80</f>
        <v>3.75</v>
      </c>
      <c r="AE38" s="40">
        <f>'Uzturvērtība 3-6 + Veģetārais'!AE38*75/80</f>
        <v>6.9642857142857145E-2</v>
      </c>
      <c r="AF38" s="40">
        <f>'Uzturvērtība 3-6 + Veģetārais'!AF38*75/80</f>
        <v>2.5125000000000002</v>
      </c>
      <c r="AG38" s="40">
        <f>'Uzturvērtība 3-6 + Veģetārais'!AG38*75/80</f>
        <v>9.6428571428571433E-2</v>
      </c>
      <c r="AH38" s="40">
        <f>'Uzturvērtība 3-6 + Veģetārais'!AH38*75/80</f>
        <v>23.287500000000001</v>
      </c>
    </row>
    <row r="39" spans="1:34">
      <c r="A39" s="112" t="s">
        <v>240</v>
      </c>
      <c r="B39" s="112"/>
      <c r="C39" s="112"/>
      <c r="D39" s="112"/>
      <c r="E39" s="112"/>
      <c r="F39" s="112"/>
      <c r="G39" s="7"/>
      <c r="H39" s="57" t="s">
        <v>112</v>
      </c>
      <c r="I39" s="19">
        <v>75</v>
      </c>
      <c r="J39" s="19">
        <v>3.9</v>
      </c>
      <c r="K39" s="19">
        <v>0.6</v>
      </c>
      <c r="L39" s="19">
        <v>18.149999999999999</v>
      </c>
      <c r="M39" s="122">
        <v>98.25</v>
      </c>
      <c r="N39" s="7"/>
      <c r="O39" s="195" t="s">
        <v>42</v>
      </c>
      <c r="P39" s="215">
        <v>0.4</v>
      </c>
      <c r="Q39" s="444">
        <v>0</v>
      </c>
      <c r="R39" s="444">
        <v>0</v>
      </c>
      <c r="S39" s="444">
        <v>0</v>
      </c>
      <c r="T39" s="445">
        <v>0</v>
      </c>
      <c r="U39" s="92"/>
      <c r="V39" s="57" t="str">
        <f>'Uzturvērtība 3-6 + Veģetārais'!V39</f>
        <v>Majonēze</v>
      </c>
      <c r="W39" s="40">
        <f>'Uzturvērtība 3-6 + Veģetārais'!W39*75/80</f>
        <v>0.40312500000000001</v>
      </c>
      <c r="X39" s="40">
        <f>'Uzturvērtība 3-6 + Veģetārais'!X39*75/80</f>
        <v>9.3749999999999997E-3</v>
      </c>
      <c r="Y39" s="40">
        <f>'Uzturvērtība 3-6 + Veģetārais'!Y39*75/80</f>
        <v>0.27187499999999998</v>
      </c>
      <c r="Z39" s="40">
        <f>'Uzturvērtība 3-6 + Veģetārais'!Z39*75/80</f>
        <v>9.3749999999999997E-3</v>
      </c>
      <c r="AA39" s="40">
        <f>'Uzturvērtība 3-6 + Veģetārais'!AA39*75/80</f>
        <v>2.5031249999999998</v>
      </c>
      <c r="AB39" s="7"/>
      <c r="AC39" s="57" t="str">
        <f>'Uzturvērtība 3-6 + Veģetārais'!AC39</f>
        <v>Sāls</v>
      </c>
      <c r="AD39" s="40">
        <f>'Uzturvērtība 3-6 + Veģetārais'!AD39*75/80</f>
        <v>0.375</v>
      </c>
      <c r="AE39" s="40">
        <f>'Uzturvērtība 3-6 + Veģetārais'!AE39*75/80</f>
        <v>0</v>
      </c>
      <c r="AF39" s="40">
        <f>'Uzturvērtība 3-6 + Veģetārais'!AF39*75/80</f>
        <v>0</v>
      </c>
      <c r="AG39" s="40">
        <f>'Uzturvērtība 3-6 + Veģetārais'!AG39*75/80</f>
        <v>0</v>
      </c>
      <c r="AH39" s="40">
        <f>'Uzturvērtība 3-6 + Veģetārais'!AH39*75/80</f>
        <v>0</v>
      </c>
    </row>
    <row r="40" spans="1:34" ht="15">
      <c r="A40" s="25"/>
      <c r="B40" s="25"/>
      <c r="C40" s="25"/>
      <c r="D40" s="25"/>
      <c r="E40" s="25"/>
      <c r="F40" s="25"/>
      <c r="G40" s="7"/>
      <c r="H40" s="152" t="s">
        <v>57</v>
      </c>
      <c r="I40" s="54">
        <v>1</v>
      </c>
      <c r="J40" s="63">
        <v>0</v>
      </c>
      <c r="K40" s="63">
        <v>0</v>
      </c>
      <c r="L40" s="63">
        <v>0</v>
      </c>
      <c r="M40" s="184">
        <v>0</v>
      </c>
      <c r="N40" s="7"/>
      <c r="O40" s="446" t="s">
        <v>104</v>
      </c>
      <c r="P40" s="447">
        <v>2.2000000000000002</v>
      </c>
      <c r="Q40" s="90">
        <v>0</v>
      </c>
      <c r="R40" s="90">
        <v>2.2000000000000002</v>
      </c>
      <c r="S40" s="90">
        <v>0</v>
      </c>
      <c r="T40" s="91">
        <v>19.45</v>
      </c>
      <c r="U40" s="92"/>
      <c r="V40" s="57" t="str">
        <f>'Uzturvērtība 3-6 + Veģetārais'!V40</f>
        <v>Eļļa</v>
      </c>
      <c r="W40" s="40">
        <f>'Uzturvērtība 3-6 + Veģetārais'!W40*75/80</f>
        <v>2.8125</v>
      </c>
      <c r="X40" s="40">
        <f>'Uzturvērtība 3-6 + Veģetārais'!X40*75/80</f>
        <v>0</v>
      </c>
      <c r="Y40" s="40">
        <f>'Uzturvērtība 3-6 + Veģetārais'!Y40*75/80</f>
        <v>2.8125</v>
      </c>
      <c r="Z40" s="40">
        <f>'Uzturvērtība 3-6 + Veģetārais'!Z40*75/80</f>
        <v>0</v>
      </c>
      <c r="AA40" s="40">
        <f>'Uzturvērtība 3-6 + Veģetārais'!AA40*75/80</f>
        <v>24.862500000000001</v>
      </c>
      <c r="AB40" s="7"/>
      <c r="AC40" s="57" t="str">
        <f>'Uzturvērtība 3-6 + Veģetārais'!AC40</f>
        <v>Melnie pipari</v>
      </c>
      <c r="AD40" s="40">
        <f>'Uzturvērtība 3-6 + Veģetārais'!AD40*75/80</f>
        <v>2.8125000000000001E-2</v>
      </c>
      <c r="AE40" s="40">
        <f>'Uzturvērtība 3-6 + Veģetārais'!AE40*75/80</f>
        <v>0</v>
      </c>
      <c r="AF40" s="40">
        <f>'Uzturvērtība 3-6 + Veģetārais'!AF40*75/80</f>
        <v>0</v>
      </c>
      <c r="AG40" s="40">
        <f>'Uzturvērtība 3-6 + Veģetārais'!AG40*75/80</f>
        <v>0</v>
      </c>
      <c r="AH40" s="40">
        <f>'Uzturvērtība 3-6 + Veģetārais'!AH40*75/80</f>
        <v>0</v>
      </c>
    </row>
    <row r="41" spans="1:34" ht="15">
      <c r="A41" s="98" t="s">
        <v>20</v>
      </c>
      <c r="B41" s="99" t="s">
        <v>21</v>
      </c>
      <c r="C41" s="99" t="s">
        <v>22</v>
      </c>
      <c r="D41" s="99" t="s">
        <v>23</v>
      </c>
      <c r="E41" s="99" t="s">
        <v>24</v>
      </c>
      <c r="F41" s="100" t="s">
        <v>5</v>
      </c>
      <c r="G41" s="7"/>
      <c r="H41" s="150" t="s">
        <v>42</v>
      </c>
      <c r="I41" s="104">
        <v>0.1</v>
      </c>
      <c r="J41" s="273">
        <v>0</v>
      </c>
      <c r="K41" s="273">
        <v>0</v>
      </c>
      <c r="L41" s="273">
        <v>0</v>
      </c>
      <c r="M41" s="307">
        <v>0</v>
      </c>
      <c r="N41" s="7"/>
      <c r="O41" s="46" t="str">
        <f>'Uzturvērtība 3-6 + Veģetārais'!O41</f>
        <v>Vistas gaļa</v>
      </c>
      <c r="P41" s="256">
        <f>'Uzturvērtība 3-6 + Veģetārais'!P41*75/80</f>
        <v>56.25</v>
      </c>
      <c r="Q41" s="256">
        <f>'Uzturvērtība 3-6 + Veģetārais'!Q41*75/80</f>
        <v>12.59375</v>
      </c>
      <c r="R41" s="256">
        <f>'Uzturvērtība 3-6 + Veģetārais'!R41*75/80</f>
        <v>1.1250000000000002</v>
      </c>
      <c r="S41" s="256">
        <f>'Uzturvērtība 3-6 + Veģetārais'!S41*75/80</f>
        <v>0</v>
      </c>
      <c r="T41" s="448">
        <f>'Uzturvērtība 3-6 + Veģetārais'!T41*75/80</f>
        <v>61.34375</v>
      </c>
      <c r="U41" s="92"/>
      <c r="V41" s="57" t="str">
        <f>'Uzturvērtība 3-6 + Veģetārais'!V41</f>
        <v>Pipari</v>
      </c>
      <c r="W41" s="40">
        <f>'Uzturvērtība 3-6 + Veģetārais'!W41*75/80</f>
        <v>3.7499999999999999E-2</v>
      </c>
      <c r="X41" s="40">
        <f>'Uzturvērtība 3-6 + Veģetārais'!X41*75/80</f>
        <v>0</v>
      </c>
      <c r="Y41" s="40">
        <f>'Uzturvērtība 3-6 + Veģetārais'!Y41*75/80</f>
        <v>0</v>
      </c>
      <c r="Z41" s="40">
        <f>'Uzturvērtība 3-6 + Veģetārais'!Z41*75/80</f>
        <v>0</v>
      </c>
      <c r="AA41" s="40">
        <f>'Uzturvērtība 3-6 + Veģetārais'!AA41*75/80</f>
        <v>0</v>
      </c>
      <c r="AB41" s="7"/>
      <c r="AC41" s="138" t="str">
        <f>'Uzturvērtība 3-6 + Veģetārais'!AC41</f>
        <v>Eļļa rapšu</v>
      </c>
      <c r="AD41" s="40">
        <f>'Uzturvērtība 3-6 + Veģetārais'!AD41*75/80</f>
        <v>0.9375</v>
      </c>
      <c r="AE41" s="40">
        <f>'Uzturvērtība 3-6 + Veģetārais'!AE41*75/80</f>
        <v>0</v>
      </c>
      <c r="AF41" s="40">
        <f>'Uzturvērtība 3-6 + Veģetārais'!AF41*75/80</f>
        <v>0.9375</v>
      </c>
      <c r="AG41" s="40">
        <f>'Uzturvērtība 3-6 + Veģetārais'!AG41*75/80</f>
        <v>0</v>
      </c>
      <c r="AH41" s="40">
        <f>'Uzturvērtība 3-6 + Veģetārais'!AH41*75/80</f>
        <v>8.2874999999999996</v>
      </c>
    </row>
    <row r="42" spans="1:34" ht="15">
      <c r="A42" s="155" t="s">
        <v>99</v>
      </c>
      <c r="B42" s="19">
        <v>100</v>
      </c>
      <c r="C42" s="55">
        <f>'Uzturvērtība 3-6 + Veģetārais'!C43*100/110</f>
        <v>4.036363636363637</v>
      </c>
      <c r="D42" s="55">
        <f>'Uzturvērtība 3-6 + Veģetārais'!D43*100/110</f>
        <v>0.40363636363636363</v>
      </c>
      <c r="E42" s="55">
        <f>'Uzturvērtība 3-6 + Veģetārais'!E43*100/110</f>
        <v>23.881818181818183</v>
      </c>
      <c r="F42" s="55">
        <f>'Uzturvērtība 3-6 + Veģetārais'!F43*100/110</f>
        <v>117.72727272727273</v>
      </c>
      <c r="G42" s="7"/>
      <c r="H42" s="152" t="str">
        <f>'Uzturvērtība 3-6 + Veģetārais'!H42</f>
        <v>Cūkgaļa</v>
      </c>
      <c r="I42" s="54">
        <f>'Uzturvērtība 3-6 + Veģetārais'!I42*75/80</f>
        <v>56.25</v>
      </c>
      <c r="J42" s="54">
        <f>'Uzturvērtība 3-6 + Veģetārais'!J42*75/80</f>
        <v>10.625</v>
      </c>
      <c r="K42" s="54">
        <f>'Uzturvērtība 3-6 + Veģetārais'!K42*75/80</f>
        <v>7.53125</v>
      </c>
      <c r="L42" s="54">
        <f>'Uzturvērtība 3-6 + Veģetārais'!L42*75/80</f>
        <v>0</v>
      </c>
      <c r="M42" s="54">
        <f>'Uzturvērtība 3-6 + Veģetārais'!M42*75/80</f>
        <v>109.6875</v>
      </c>
      <c r="N42" s="7"/>
      <c r="O42" s="39" t="str">
        <f>'Uzturvērtība 3-6 + Veģetārais'!O42</f>
        <v>Paprika</v>
      </c>
      <c r="P42" s="51">
        <f>'Uzturvērtība 3-6 + Veģetārais'!P42*75/80</f>
        <v>6.5625</v>
      </c>
      <c r="Q42" s="51">
        <f>'Uzturvērtība 3-6 + Veģetārais'!Q42*75/80</f>
        <v>6.5625000000000017E-2</v>
      </c>
      <c r="R42" s="51">
        <f>'Uzturvērtība 3-6 + Veģetārais'!R42*75/80</f>
        <v>1.8749999999999999E-2</v>
      </c>
      <c r="S42" s="51">
        <f>'Uzturvērtība 3-6 + Veģetārais'!S42*75/80</f>
        <v>0.39374999999999999</v>
      </c>
      <c r="T42" s="52">
        <f>'Uzturvērtība 3-6 + Veģetārais'!T42*75/80</f>
        <v>2.0343749999999998</v>
      </c>
      <c r="U42" s="92"/>
      <c r="V42" s="219" t="str">
        <f>'Uzturvērtība 3-6 + Veģetārais'!V42</f>
        <v>Sāls</v>
      </c>
      <c r="W42" s="449">
        <f>'Uzturvērtība 3-6 + Veģetārais'!W42*75/80</f>
        <v>0.28125</v>
      </c>
      <c r="X42" s="449">
        <f>'Uzturvērtība 3-6 + Veģetārais'!X42*75/80</f>
        <v>0</v>
      </c>
      <c r="Y42" s="449">
        <f>'Uzturvērtība 3-6 + Veģetārais'!Y42*75/80</f>
        <v>0</v>
      </c>
      <c r="Z42" s="449">
        <f>'Uzturvērtība 3-6 + Veģetārais'!Z42*75/80</f>
        <v>0</v>
      </c>
      <c r="AA42" s="449">
        <f>'Uzturvērtība 3-6 + Veģetārais'!AA42*75/80</f>
        <v>0</v>
      </c>
      <c r="AB42" s="7"/>
      <c r="AC42" s="46" t="str">
        <f>'Uzturvērtība 3-6 + Veģetārais'!AC42</f>
        <v>Sīpoli</v>
      </c>
      <c r="AD42" s="321">
        <f>'Uzturvērtība 3-6 + Veģetārais'!AD42</f>
        <v>7</v>
      </c>
      <c r="AE42" s="321">
        <f>'Uzturvērtība 3-6 + Veģetārais'!AE42</f>
        <v>0.08</v>
      </c>
      <c r="AF42" s="321">
        <f>'Uzturvērtība 3-6 + Veģetārais'!AF42</f>
        <v>0.01</v>
      </c>
      <c r="AG42" s="321">
        <f>'Uzturvērtība 3-6 + Veģetārais'!AG42</f>
        <v>0.65</v>
      </c>
      <c r="AH42" s="322">
        <f>'Uzturvērtība 3-6 + Veģetārais'!AH42</f>
        <v>2.8</v>
      </c>
    </row>
    <row r="43" spans="1:34" ht="15">
      <c r="A43" s="155" t="s">
        <v>42</v>
      </c>
      <c r="B43" s="54">
        <v>0.3</v>
      </c>
      <c r="C43" s="55">
        <f>'Uzturvērtība 3-6 + Veģetārais'!C44*100/110</f>
        <v>0</v>
      </c>
      <c r="D43" s="55">
        <f>'Uzturvērtība 3-6 + Veģetārais'!D44*100/110</f>
        <v>0</v>
      </c>
      <c r="E43" s="55">
        <f>'Uzturvērtība 3-6 + Veģetārais'!E44*100/110</f>
        <v>0</v>
      </c>
      <c r="F43" s="55">
        <f>'Uzturvērtība 3-6 + Veģetārais'!F44*100/110</f>
        <v>0</v>
      </c>
      <c r="G43" s="20"/>
      <c r="H43" s="152" t="str">
        <f>'Uzturvērtība 3-6 + Veģetārais'!H43</f>
        <v>Milti</v>
      </c>
      <c r="I43" s="54">
        <f>'Uzturvērtība 3-6 + Veģetārais'!I43*75/80</f>
        <v>1.3125</v>
      </c>
      <c r="J43" s="54">
        <f>'Uzturvērtība 3-6 + Veģetārais'!J43*75/80</f>
        <v>0.13125000000000003</v>
      </c>
      <c r="K43" s="54">
        <f>'Uzturvērtība 3-6 + Veģetārais'!K43*75/80</f>
        <v>9.3749999999999997E-3</v>
      </c>
      <c r="L43" s="54">
        <f>'Uzturvērtība 3-6 + Veģetārais'!L43*75/80</f>
        <v>1.003125</v>
      </c>
      <c r="M43" s="54">
        <f>'Uzturvērtība 3-6 + Veģetārais'!M43*75/80</f>
        <v>4.78125</v>
      </c>
      <c r="N43" s="7"/>
      <c r="O43" s="39" t="str">
        <f>'Uzturvērtība 3-6 + Veģetārais'!O43</f>
        <v>Saldais krējums</v>
      </c>
      <c r="P43" s="51">
        <f>'Uzturvērtība 3-6 + Veģetārais'!P43*75/80</f>
        <v>12.1875</v>
      </c>
      <c r="Q43" s="51">
        <f>'Uzturvērtība 3-6 + Veģetārais'!Q43*75/80</f>
        <v>0.36562499999999998</v>
      </c>
      <c r="R43" s="51">
        <f>'Uzturvērtība 3-6 + Veģetārais'!R43*75/80</f>
        <v>4.265625</v>
      </c>
      <c r="S43" s="51">
        <f>'Uzturvērtība 3-6 + Veģetārais'!S43*75/80</f>
        <v>0.53437499999999993</v>
      </c>
      <c r="T43" s="52">
        <f>'Uzturvērtība 3-6 + Veģetārais'!T43*75/80</f>
        <v>42.046875</v>
      </c>
      <c r="U43" s="92"/>
      <c r="V43" s="57" t="str">
        <f>'Uzturvērtība 3-6 + Veģetārais'!V43</f>
        <v>Milti</v>
      </c>
      <c r="W43" s="156">
        <f>'Uzturvērtība 3-6 + Veģetārais'!W43</f>
        <v>2.86</v>
      </c>
      <c r="X43" s="156">
        <f>'Uzturvērtība 3-6 + Veģetārais'!X43</f>
        <v>0.28999999999999998</v>
      </c>
      <c r="Y43" s="156">
        <f>'Uzturvērtība 3-6 + Veģetārais'!Y43</f>
        <v>0.03</v>
      </c>
      <c r="Z43" s="156">
        <f>'Uzturvērtība 3-6 + Veģetārais'!Z43</f>
        <v>2.1800000000000002</v>
      </c>
      <c r="AA43" s="290">
        <f>'Uzturvērtība 3-6 + Veģetārais'!AA43</f>
        <v>10.41</v>
      </c>
      <c r="AB43" s="7"/>
      <c r="AC43" s="39" t="str">
        <f>'Uzturvērtība 3-6 + Veģetārais'!AC43</f>
        <v>Ūdens</v>
      </c>
      <c r="AD43" s="156">
        <f>'Uzturvērtība 3-6 + Veģetārais'!AD43</f>
        <v>5</v>
      </c>
      <c r="AE43" s="156">
        <f>'Uzturvērtība 3-6 + Veģetārais'!AE43</f>
        <v>0</v>
      </c>
      <c r="AF43" s="156">
        <f>'Uzturvērtība 3-6 + Veģetārais'!AF43</f>
        <v>0</v>
      </c>
      <c r="AG43" s="156">
        <f>'Uzturvērtība 3-6 + Veģetārais'!AG43</f>
        <v>0</v>
      </c>
      <c r="AH43" s="423">
        <f>'Uzturvērtība 3-6 + Veģetārais'!AH43</f>
        <v>0</v>
      </c>
    </row>
    <row r="44" spans="1:34" ht="15">
      <c r="A44" s="164" t="s">
        <v>104</v>
      </c>
      <c r="B44" s="104">
        <v>2.2000000000000002</v>
      </c>
      <c r="C44" s="190">
        <f>'Uzturvērtība 3-6 + Veģetārais'!C45*100/110</f>
        <v>0</v>
      </c>
      <c r="D44" s="190">
        <f>'Uzturvērtība 3-6 + Veģetārais'!D45*100/110</f>
        <v>2.0000000000000004</v>
      </c>
      <c r="E44" s="190">
        <f>'Uzturvērtība 3-6 + Veģetārais'!E45*100/110</f>
        <v>0</v>
      </c>
      <c r="F44" s="190">
        <f>'Uzturvērtība 3-6 + Veģetārais'!F45*100/110</f>
        <v>17.681818181818183</v>
      </c>
      <c r="G44" s="20"/>
      <c r="H44" s="152" t="str">
        <f>'Uzturvērtība 3-6 + Veģetārais'!H44</f>
        <v>Saldais krējums</v>
      </c>
      <c r="I44" s="54">
        <f>'Uzturvērtība 3-6 + Veģetārais'!I44*75/80</f>
        <v>11.71875</v>
      </c>
      <c r="J44" s="54">
        <f>'Uzturvērtība 3-6 + Veģetārais'!J44*75/80</f>
        <v>0.29062500000000002</v>
      </c>
      <c r="K44" s="54">
        <f>'Uzturvērtība 3-6 + Veģetārais'!K44*75/80</f>
        <v>4.0968749999999998</v>
      </c>
      <c r="L44" s="54">
        <f>'Uzturvērtība 3-6 + Veģetārais'!L44*75/80</f>
        <v>0.515625</v>
      </c>
      <c r="M44" s="54">
        <f>'Uzturvērtība 3-6 + Veģetārais'!M44*75/80</f>
        <v>40.424999999999997</v>
      </c>
      <c r="N44" s="7"/>
      <c r="O44" s="39" t="str">
        <f>'Uzturvērtība 3-6 + Veģetārais'!O44</f>
        <v>Sāls</v>
      </c>
      <c r="P44" s="51">
        <f>'Uzturvērtība 3-6 + Veģetārais'!P44*75/80</f>
        <v>0.28125</v>
      </c>
      <c r="Q44" s="51">
        <f>'Uzturvērtība 3-6 + Veģetārais'!Q44*75/80</f>
        <v>0</v>
      </c>
      <c r="R44" s="51">
        <f>'Uzturvērtība 3-6 + Veģetārais'!R44*75/80</f>
        <v>0</v>
      </c>
      <c r="S44" s="51">
        <f>'Uzturvērtība 3-6 + Veģetārais'!S44*75/80</f>
        <v>0</v>
      </c>
      <c r="T44" s="52">
        <f>'Uzturvērtība 3-6 + Veģetārais'!T44*75/80</f>
        <v>0</v>
      </c>
      <c r="U44" s="92"/>
      <c r="V44" s="57" t="str">
        <f>'Uzturvērtība 3-6 + Veģetārais'!V44</f>
        <v>Burkāni</v>
      </c>
      <c r="W44" s="156">
        <f>'Uzturvērtība 3-6 + Veģetārais'!W44</f>
        <v>7</v>
      </c>
      <c r="X44" s="156">
        <f>'Uzturvērtība 3-6 + Veģetārais'!X44</f>
        <v>0.06</v>
      </c>
      <c r="Y44" s="156">
        <f>'Uzturvērtība 3-6 + Veģetārais'!Y44</f>
        <v>0.01</v>
      </c>
      <c r="Z44" s="156">
        <f>'Uzturvērtība 3-6 + Veģetārais'!Z44</f>
        <v>0.67</v>
      </c>
      <c r="AA44" s="290">
        <f>'Uzturvērtība 3-6 + Veģetārais'!AA44</f>
        <v>2.87</v>
      </c>
      <c r="AB44" s="7"/>
      <c r="AC44" s="39" t="str">
        <f>'Uzturvērtība 3-6 + Veģetārais'!AC44</f>
        <v>Saldais krējums</v>
      </c>
      <c r="AD44" s="156">
        <f>'Uzturvērtība 3-6 + Veģetārais'!AD44</f>
        <v>8</v>
      </c>
      <c r="AE44" s="156">
        <f>'Uzturvērtība 3-6 + Veģetārais'!AE44</f>
        <v>0.24</v>
      </c>
      <c r="AF44" s="156">
        <f>'Uzturvērtība 3-6 + Veģetārais'!AF44</f>
        <v>2.8</v>
      </c>
      <c r="AG44" s="156">
        <f>'Uzturvērtība 3-6 + Veģetārais'!AG44</f>
        <v>0.35</v>
      </c>
      <c r="AH44" s="423">
        <f>'Uzturvērtība 3-6 + Veģetārais'!AH44</f>
        <v>27.6</v>
      </c>
    </row>
    <row r="45" spans="1:34" ht="15">
      <c r="A45" s="57" t="str">
        <f>'Uzturvērtība 3-6 + Veģetārais'!A46</f>
        <v>Liellopa gaļa</v>
      </c>
      <c r="B45" s="22">
        <f>'Uzturvērtība 3-6 + Veģetārais'!B46*75/80</f>
        <v>28.125</v>
      </c>
      <c r="C45" s="22">
        <f>'Uzturvērtība 3-6 + Veģetārais'!C46*75/80</f>
        <v>4.7511160714285712</v>
      </c>
      <c r="D45" s="22">
        <f>'Uzturvērtība 3-6 + Veģetārais'!D46*75/80</f>
        <v>2.3604910714285716</v>
      </c>
      <c r="E45" s="22">
        <f>'Uzturvērtība 3-6 + Veģetārais'!E46*75/80</f>
        <v>0</v>
      </c>
      <c r="F45" s="22">
        <f>'Uzturvērtība 3-6 + Veģetārais'!F46*75/80</f>
        <v>40.21875</v>
      </c>
      <c r="G45" s="20"/>
      <c r="H45" s="152" t="str">
        <f>'Uzturvērtība 3-6 + Veģetārais'!H45</f>
        <v>Sviesta pupiņas</v>
      </c>
      <c r="I45" s="54">
        <f>'Uzturvērtība 3-6 + Veģetārais'!I45*75/80</f>
        <v>8.4375</v>
      </c>
      <c r="J45" s="54">
        <f>'Uzturvērtība 3-6 + Veģetārais'!J45*75/80</f>
        <v>0.15187499999999998</v>
      </c>
      <c r="K45" s="54">
        <f>'Uzturvērtība 3-6 + Veģetārais'!K45*75/80</f>
        <v>6.7500000000000008E-3</v>
      </c>
      <c r="L45" s="54">
        <f>'Uzturvērtība 3-6 + Veģetārais'!L45*75/80</f>
        <v>0.59062499999999996</v>
      </c>
      <c r="M45" s="54">
        <f>'Uzturvērtība 3-6 + Veģetārais'!M45*75/80</f>
        <v>2.6156250000000001</v>
      </c>
      <c r="N45" s="7"/>
      <c r="O45" s="39" t="str">
        <f>'Uzturvērtība 3-6 + Veģetārais'!O45</f>
        <v>Melnie pipari</v>
      </c>
      <c r="P45" s="51">
        <f>'Uzturvērtība 3-6 + Veģetārais'!P45*75/80</f>
        <v>3.7499999999999999E-2</v>
      </c>
      <c r="Q45" s="51">
        <f>'Uzturvērtība 3-6 + Veģetārais'!Q45*75/80</f>
        <v>0</v>
      </c>
      <c r="R45" s="51">
        <f>'Uzturvērtība 3-6 + Veģetārais'!R45*75/80</f>
        <v>0</v>
      </c>
      <c r="S45" s="51">
        <f>'Uzturvērtība 3-6 + Veģetārais'!S45*75/80</f>
        <v>0</v>
      </c>
      <c r="T45" s="52">
        <f>'Uzturvērtība 3-6 + Veģetārais'!T45*75/80</f>
        <v>0</v>
      </c>
      <c r="U45" s="92"/>
      <c r="V45" s="57" t="str">
        <f>'Uzturvērtība 3-6 + Veģetārais'!V45</f>
        <v>Siers (džiugas)</v>
      </c>
      <c r="W45" s="156">
        <f>'Uzturvērtība 3-6 + Veģetārais'!W45</f>
        <v>0.6</v>
      </c>
      <c r="X45" s="156">
        <f>'Uzturvērtība 3-6 + Veģetārais'!X45</f>
        <v>0.13</v>
      </c>
      <c r="Y45" s="156">
        <f>'Uzturvērtība 3-6 + Veģetārais'!Y45</f>
        <v>0.17</v>
      </c>
      <c r="Z45" s="156">
        <f>'Uzturvērtība 3-6 + Veģetārais'!Z45</f>
        <v>0</v>
      </c>
      <c r="AA45" s="290">
        <f>'Uzturvērtība 3-6 + Veģetārais'!AA45</f>
        <v>2.12</v>
      </c>
      <c r="AB45" s="7"/>
      <c r="AC45" s="39" t="str">
        <f>'Uzturvērtība 3-6 + Veģetārais'!AC45</f>
        <v>Sāls</v>
      </c>
      <c r="AD45" s="156">
        <f>'Uzturvērtība 3-6 + Veģetārais'!AD45</f>
        <v>0.1</v>
      </c>
      <c r="AE45" s="156">
        <f>'Uzturvērtība 3-6 + Veģetārais'!AE45</f>
        <v>0</v>
      </c>
      <c r="AF45" s="156">
        <f>'Uzturvērtība 3-6 + Veģetārais'!AF45</f>
        <v>0</v>
      </c>
      <c r="AG45" s="156">
        <f>'Uzturvērtība 3-6 + Veģetārais'!AG45</f>
        <v>0</v>
      </c>
      <c r="AH45" s="423">
        <f>'Uzturvērtība 3-6 + Veģetārais'!AH45</f>
        <v>0</v>
      </c>
    </row>
    <row r="46" spans="1:34" ht="15">
      <c r="A46" s="57" t="str">
        <f>'Uzturvērtība 3-6 + Veģetārais'!A47</f>
        <v>Cūkgaļa</v>
      </c>
      <c r="B46" s="22">
        <f>'Uzturvērtība 3-6 + Veģetārais'!B47*75/80</f>
        <v>28.125</v>
      </c>
      <c r="C46" s="22">
        <f>'Uzturvērtība 3-6 + Veģetārais'!C47*75/80</f>
        <v>4.4196428571428568</v>
      </c>
      <c r="D46" s="22">
        <f>'Uzturvērtība 3-6 + Veģetārais'!D47*75/80</f>
        <v>5.9464285714285712</v>
      </c>
      <c r="E46" s="22">
        <f>'Uzturvērtība 3-6 + Veģetārais'!E47*75/80</f>
        <v>0</v>
      </c>
      <c r="F46" s="22">
        <f>'Uzturvērtība 3-6 + Veģetārais'!F47*75/80</f>
        <v>54.84375</v>
      </c>
      <c r="G46" s="20"/>
      <c r="H46" s="152" t="str">
        <f>'Uzturvērtība 3-6 + Veģetārais'!H46</f>
        <v>Ūdens</v>
      </c>
      <c r="I46" s="54">
        <f>'Uzturvērtība 3-6 + Veģetārais'!I46*75/80</f>
        <v>9.375</v>
      </c>
      <c r="J46" s="54">
        <f>'Uzturvērtība 3-6 + Veģetārais'!J46*75/80</f>
        <v>0</v>
      </c>
      <c r="K46" s="54">
        <f>'Uzturvērtība 3-6 + Veģetārais'!K46*75/80</f>
        <v>0</v>
      </c>
      <c r="L46" s="54">
        <f>'Uzturvērtība 3-6 + Veģetārais'!L46*75/80</f>
        <v>0</v>
      </c>
      <c r="M46" s="54">
        <f>'Uzturvērtība 3-6 + Veģetārais'!M46*75/80</f>
        <v>0</v>
      </c>
      <c r="N46" s="7"/>
      <c r="O46" s="39" t="str">
        <f>'Uzturvērtība 3-6 + Veģetārais'!O46</f>
        <v>Eļļa rapšu</v>
      </c>
      <c r="P46" s="51">
        <f>'Uzturvērtība 3-6 + Veģetārais'!P46*75/80</f>
        <v>0.375</v>
      </c>
      <c r="Q46" s="51">
        <f>'Uzturvērtība 3-6 + Veģetārais'!Q46*75/80</f>
        <v>0</v>
      </c>
      <c r="R46" s="51">
        <f>'Uzturvērtība 3-6 + Veģetārais'!R46*75/80</f>
        <v>0.375</v>
      </c>
      <c r="S46" s="51">
        <f>'Uzturvērtība 3-6 + Veģetārais'!S46*75/80</f>
        <v>0</v>
      </c>
      <c r="T46" s="52">
        <f>'Uzturvērtība 3-6 + Veģetārais'!T46*75/80</f>
        <v>3.3187500000000001</v>
      </c>
      <c r="U46" s="92"/>
      <c r="V46" s="57" t="str">
        <f>'Uzturvērtība 3-6 + Veģetārais'!V46</f>
        <v>Saldais krējums</v>
      </c>
      <c r="W46" s="156">
        <f>'Uzturvērtība 3-6 + Veģetārais'!W46</f>
        <v>9</v>
      </c>
      <c r="X46" s="156">
        <f>'Uzturvērtība 3-6 + Veģetārais'!X46</f>
        <v>0.22500000000000001</v>
      </c>
      <c r="Y46" s="156">
        <f>'Uzturvērtība 3-6 + Veģetārais'!Y46</f>
        <v>3.15</v>
      </c>
      <c r="Z46" s="156">
        <f>'Uzturvērtība 3-6 + Veģetārais'!Z46</f>
        <v>0.26999999999999996</v>
      </c>
      <c r="AA46" s="290">
        <f>'Uzturvērtība 3-6 + Veģetārais'!AA46</f>
        <v>30.6</v>
      </c>
      <c r="AB46" s="7"/>
      <c r="AC46" s="57" t="str">
        <f>'Uzturvērtība 3-6 + Veģetārais'!AC46</f>
        <v>Pipari</v>
      </c>
      <c r="AD46" s="156">
        <f>'Uzturvērtība 3-6 + Veģetārais'!AD46</f>
        <v>0.1</v>
      </c>
      <c r="AE46" s="156">
        <f>'Uzturvērtība 3-6 + Veģetārais'!AE46</f>
        <v>0</v>
      </c>
      <c r="AF46" s="156">
        <f>'Uzturvērtība 3-6 + Veģetārais'!AF46</f>
        <v>0</v>
      </c>
      <c r="AG46" s="156">
        <f>'Uzturvērtība 3-6 + Veģetārais'!AG46</f>
        <v>0</v>
      </c>
      <c r="AH46" s="423">
        <f>'Uzturvērtība 3-6 + Veģetārais'!AH46</f>
        <v>0</v>
      </c>
    </row>
    <row r="47" spans="1:34" ht="15">
      <c r="A47" s="57" t="str">
        <f>'Uzturvērtība 3-6 + Veģetārais'!A48</f>
        <v>Tomātu pasta</v>
      </c>
      <c r="B47" s="22">
        <f>'Uzturvērtība 3-6 + Veģetārais'!B48*75/80</f>
        <v>3.75</v>
      </c>
      <c r="C47" s="22">
        <f>'Uzturvērtība 3-6 + Veģetārais'!C48*75/80</f>
        <v>0.15937500000000002</v>
      </c>
      <c r="D47" s="22">
        <f>'Uzturvērtība 3-6 + Veģetārais'!D48*75/80</f>
        <v>1.8749999999999999E-2</v>
      </c>
      <c r="E47" s="22">
        <f>'Uzturvērtība 3-6 + Veģetārais'!E48*75/80</f>
        <v>0.703125</v>
      </c>
      <c r="F47" s="22">
        <f>'Uzturvērtība 3-6 + Veģetārais'!F48*75/80</f>
        <v>3.0749999999999997</v>
      </c>
      <c r="G47" s="20"/>
      <c r="H47" s="152" t="str">
        <f>'Uzturvērtība 3-6 + Veģetārais'!H47</f>
        <v>Eļļa, olīvu</v>
      </c>
      <c r="I47" s="54">
        <f>'Uzturvērtība 3-6 + Veģetārais'!I47*75/80</f>
        <v>0.9375</v>
      </c>
      <c r="J47" s="54">
        <f>'Uzturvērtība 3-6 + Veģetārais'!J47*75/80</f>
        <v>0</v>
      </c>
      <c r="K47" s="54">
        <f>'Uzturvērtība 3-6 + Veģetārais'!K47*75/80</f>
        <v>0.9375</v>
      </c>
      <c r="L47" s="54">
        <f>'Uzturvērtība 3-6 + Veģetārais'!L47*75/80</f>
        <v>0</v>
      </c>
      <c r="M47" s="54">
        <f>'Uzturvērtība 3-6 + Veģetārais'!M47*75/80</f>
        <v>8.2874999999999996</v>
      </c>
      <c r="N47" s="7"/>
      <c r="O47" s="39" t="str">
        <f>'Uzturvērtība 3-6 + Veģetārais'!O47</f>
        <v>Karijs</v>
      </c>
      <c r="P47" s="51">
        <f>'Uzturvērtība 3-6 + Veģetārais'!P47*75/80</f>
        <v>0.1875</v>
      </c>
      <c r="Q47" s="51">
        <f>'Uzturvērtība 3-6 + Veģetārais'!Q47*75/80</f>
        <v>1.8749999999999999E-2</v>
      </c>
      <c r="R47" s="51">
        <f>'Uzturvērtība 3-6 + Veģetārais'!R47*75/80</f>
        <v>2.8125000000000001E-2</v>
      </c>
      <c r="S47" s="51">
        <f>'Uzturvērtība 3-6 + Veģetārais'!S47*75/80</f>
        <v>0.10312499999999999</v>
      </c>
      <c r="T47" s="52">
        <f>'Uzturvērtība 3-6 + Veģetārais'!T47*75/80</f>
        <v>0.609375</v>
      </c>
      <c r="U47" s="92"/>
      <c r="V47" s="57" t="str">
        <f>'Uzturvērtība 3-6 + Veģetārais'!V48</f>
        <v>Sāls</v>
      </c>
      <c r="W47" s="156">
        <f>'Uzturvērtība 3-6 + Veģetārais'!W48</f>
        <v>0.02</v>
      </c>
      <c r="X47" s="156">
        <f>'Uzturvērtība 3-6 + Veģetārais'!X48</f>
        <v>0</v>
      </c>
      <c r="Y47" s="156">
        <f>'Uzturvērtība 3-6 + Veģetārais'!Y48</f>
        <v>0</v>
      </c>
      <c r="Z47" s="156">
        <f>'Uzturvērtība 3-6 + Veģetārais'!Z48</f>
        <v>0</v>
      </c>
      <c r="AA47" s="290">
        <f>'Uzturvērtība 3-6 + Veģetārais'!AA48</f>
        <v>0</v>
      </c>
      <c r="AB47" s="7"/>
      <c r="AC47" s="57" t="str">
        <f>'Uzturvērtība 3-6 + Veģetārais'!AC47</f>
        <v>Milti</v>
      </c>
      <c r="AD47" s="156">
        <f>'Uzturvērtība 3-6 + Veģetārais'!AD47</f>
        <v>3</v>
      </c>
      <c r="AE47" s="156">
        <f>'Uzturvērtība 3-6 + Veģetārais'!AE47</f>
        <v>0.31</v>
      </c>
      <c r="AF47" s="156">
        <f>'Uzturvērtība 3-6 + Veģetārais'!AF47</f>
        <v>0.03</v>
      </c>
      <c r="AG47" s="156">
        <f>'Uzturvērtība 3-6 + Veģetārais'!AG47</f>
        <v>2.29</v>
      </c>
      <c r="AH47" s="423">
        <f>'Uzturvērtība 3-6 + Veģetārais'!AH47</f>
        <v>10.92</v>
      </c>
    </row>
    <row r="48" spans="1:34" ht="15">
      <c r="A48" s="57" t="str">
        <f>'Uzturvērtība 3-6 + Veģetārais'!A49</f>
        <v>Burkāni</v>
      </c>
      <c r="B48" s="22">
        <f>'Uzturvērtība 3-6 + Veģetārais'!B49*75/80</f>
        <v>4.6875</v>
      </c>
      <c r="C48" s="22">
        <f>'Uzturvērtība 3-6 + Veģetārais'!C49*75/80</f>
        <v>3.7499999999999999E-2</v>
      </c>
      <c r="D48" s="22">
        <f>'Uzturvērtība 3-6 + Veģetārais'!D49*75/80</f>
        <v>9.3749999999999997E-3</v>
      </c>
      <c r="E48" s="22">
        <f>'Uzturvērtība 3-6 + Veģetārais'!E49*75/80</f>
        <v>0.4499999999999999</v>
      </c>
      <c r="F48" s="22">
        <f>'Uzturvērtība 3-6 + Veģetārais'!F49*75/80</f>
        <v>1.921875</v>
      </c>
      <c r="G48" s="20"/>
      <c r="H48" s="152" t="str">
        <f>'Uzturvērtība 3-6 + Veģetārais'!H48</f>
        <v>Sāls</v>
      </c>
      <c r="I48" s="54">
        <f>'Uzturvērtība 3-6 + Veģetārais'!I48*75/80</f>
        <v>0.375</v>
      </c>
      <c r="J48" s="54">
        <f>'Uzturvērtība 3-6 + Veģetārais'!J48*75/80</f>
        <v>0</v>
      </c>
      <c r="K48" s="54">
        <f>'Uzturvērtība 3-6 + Veģetārais'!K48*75/80</f>
        <v>0</v>
      </c>
      <c r="L48" s="54">
        <f>'Uzturvērtība 3-6 + Veģetārais'!L48*75/80</f>
        <v>0</v>
      </c>
      <c r="M48" s="54">
        <f>'Uzturvērtība 3-6 + Veģetārais'!M48*75/80</f>
        <v>0</v>
      </c>
      <c r="N48" s="7"/>
      <c r="O48" s="39" t="str">
        <f>'Uzturvērtība 3-6 + Veģetārais'!O48</f>
        <v>Milti</v>
      </c>
      <c r="P48" s="51">
        <f>'Uzturvērtība 3-6 + Veģetārais'!P48*75/80</f>
        <v>2.6812499999999999</v>
      </c>
      <c r="Q48" s="51">
        <f>'Uzturvērtība 3-6 + Veģetārais'!Q48*75/80</f>
        <v>0.27187499999999998</v>
      </c>
      <c r="R48" s="51">
        <f>'Uzturvērtība 3-6 + Veģetārais'!R48*75/80</f>
        <v>2.8125000000000001E-2</v>
      </c>
      <c r="S48" s="51">
        <f>'Uzturvērtība 3-6 + Veģetārais'!S48*75/80</f>
        <v>2.0437500000000002</v>
      </c>
      <c r="T48" s="52">
        <f>'Uzturvērtība 3-6 + Veģetārais'!T48*75/80</f>
        <v>9.7593750000000004</v>
      </c>
      <c r="U48" s="92"/>
      <c r="V48" s="46" t="str">
        <f>'Uzturvērtība 3-6 + Veģetārais'!V49</f>
        <v>Bietes</v>
      </c>
      <c r="W48" s="321">
        <f>'Uzturvērtība 3-6 + Veģetārais'!W49</f>
        <v>40</v>
      </c>
      <c r="X48" s="321">
        <f>'Uzturvērtība 3-6 + Veģetārais'!X49</f>
        <v>0.56000000000000005</v>
      </c>
      <c r="Y48" s="321">
        <f>'Uzturvērtība 3-6 + Veģetārais'!Y49</f>
        <v>0.04</v>
      </c>
      <c r="Z48" s="321">
        <f>'Uzturvērtība 3-6 + Veģetārais'!Z49</f>
        <v>3.2</v>
      </c>
      <c r="AA48" s="48">
        <f>'Uzturvērtība 3-6 + Veģetārais'!AA49</f>
        <v>17.600000000000001</v>
      </c>
      <c r="AB48" s="7"/>
      <c r="AC48" s="219" t="str">
        <f>'Uzturvērtība 3-6 + Veģetārais'!AC48</f>
        <v>Ūdens</v>
      </c>
      <c r="AD48" s="449">
        <f>'Uzturvērtība 3-6 + Veģetārais'!AD48</f>
        <v>0.3</v>
      </c>
      <c r="AE48" s="449">
        <f>'Uzturvērtība 3-6 + Veģetārais'!AE48</f>
        <v>0</v>
      </c>
      <c r="AF48" s="449">
        <f>'Uzturvērtība 3-6 + Veģetārais'!AF48</f>
        <v>0</v>
      </c>
      <c r="AG48" s="449">
        <f>'Uzturvērtība 3-6 + Veģetārais'!AG48</f>
        <v>0</v>
      </c>
      <c r="AH48" s="450">
        <f>'Uzturvērtība 3-6 + Veģetārais'!AH48</f>
        <v>0</v>
      </c>
    </row>
    <row r="49" spans="1:34" ht="15">
      <c r="A49" s="57" t="str">
        <f>'Uzturvērtība 3-6 + Veģetārais'!A50</f>
        <v>Kviešu milti</v>
      </c>
      <c r="B49" s="22">
        <f>'Uzturvērtība 3-6 + Veģetārais'!B50*75/80</f>
        <v>4.6875</v>
      </c>
      <c r="C49" s="22">
        <f>'Uzturvērtība 3-6 + Veģetārais'!C50*75/80</f>
        <v>0.47812500000000002</v>
      </c>
      <c r="D49" s="22">
        <f>'Uzturvērtība 3-6 + Veģetārais'!D50*75/80</f>
        <v>4.6875E-2</v>
      </c>
      <c r="E49" s="22">
        <f>'Uzturvērtība 3-6 + Veģetārais'!E50*75/80</f>
        <v>3.5718749999999999</v>
      </c>
      <c r="F49" s="22">
        <f>'Uzturvērtība 3-6 + Veģetārais'!F50*75/80</f>
        <v>17.0625</v>
      </c>
      <c r="G49" s="20"/>
      <c r="H49" s="152" t="str">
        <f>'Uzturvērtība 3-6 + Veģetārais'!H49</f>
        <v>Pipari</v>
      </c>
      <c r="I49" s="54">
        <f>'Uzturvērtība 3-6 + Veģetārais'!I49*75/80</f>
        <v>9.375E-2</v>
      </c>
      <c r="J49" s="54">
        <f>'Uzturvērtība 3-6 + Veģetārais'!J49*75/80</f>
        <v>0</v>
      </c>
      <c r="K49" s="54">
        <f>'Uzturvērtība 3-6 + Veģetārais'!K49*75/80</f>
        <v>0</v>
      </c>
      <c r="L49" s="54">
        <f>'Uzturvērtība 3-6 + Veģetārais'!L49*75/80</f>
        <v>0</v>
      </c>
      <c r="M49" s="54">
        <f>'Uzturvērtība 3-6 + Veģetārais'!M49*75/80</f>
        <v>0</v>
      </c>
      <c r="N49" s="7"/>
      <c r="O49" s="323" t="str">
        <f>'Uzturvērtība 3-6 + Veģetārais'!O49</f>
        <v>Ūdens</v>
      </c>
      <c r="P49" s="260">
        <f>'Uzturvērtība 3-6 + Veģetārais'!P49*75/80</f>
        <v>18.75</v>
      </c>
      <c r="Q49" s="260">
        <f>'Uzturvērtība 3-6 + Veģetārais'!Q49*75/80</f>
        <v>0</v>
      </c>
      <c r="R49" s="260">
        <f>'Uzturvērtība 3-6 + Veģetārais'!R49*75/80</f>
        <v>0</v>
      </c>
      <c r="S49" s="260">
        <f>'Uzturvērtība 3-6 + Veģetārais'!S49*75/80</f>
        <v>0</v>
      </c>
      <c r="T49" s="261">
        <f>'Uzturvērtība 3-6 + Veģetārais'!T49*75/80</f>
        <v>0</v>
      </c>
      <c r="U49" s="92"/>
      <c r="V49" s="57" t="str">
        <f>'Uzturvērtība 3-6 + Veģetārais'!V50</f>
        <v>Dilles</v>
      </c>
      <c r="W49" s="156">
        <f>'Uzturvērtība 3-6 + Veģetārais'!W50</f>
        <v>1</v>
      </c>
      <c r="X49" s="156">
        <f>'Uzturvērtība 3-6 + Veģetārais'!X50</f>
        <v>0.03</v>
      </c>
      <c r="Y49" s="156">
        <f>'Uzturvērtība 3-6 + Veģetārais'!Y50</f>
        <v>0.01</v>
      </c>
      <c r="Z49" s="156">
        <f>'Uzturvērtība 3-6 + Veģetārais'!Z50</f>
        <v>7.0000000000000007E-2</v>
      </c>
      <c r="AA49" s="290">
        <f>'Uzturvērtība 3-6 + Veģetārais'!AA50</f>
        <v>0.43</v>
      </c>
      <c r="AB49" s="7"/>
      <c r="AC49" s="57" t="str">
        <f>'Uzturvērtība 3-6 + Veģetārais'!AC49</f>
        <v>Burkāns</v>
      </c>
      <c r="AD49" s="156">
        <f>'Uzturvērtība 3-6 + Veģetārais'!AD49</f>
        <v>10</v>
      </c>
      <c r="AE49" s="156">
        <f>'Uzturvērtība 3-6 + Veģetārais'!AE49</f>
        <v>0.09</v>
      </c>
      <c r="AF49" s="156">
        <f>'Uzturvērtība 3-6 + Veģetārais'!AF49</f>
        <v>0.02</v>
      </c>
      <c r="AG49" s="156">
        <f>'Uzturvērtība 3-6 + Veģetārais'!AG49</f>
        <v>0.96</v>
      </c>
      <c r="AH49" s="423">
        <f>'Uzturvērtība 3-6 + Veģetārais'!AH49</f>
        <v>4.0999999999999996</v>
      </c>
    </row>
    <row r="50" spans="1:34" ht="15">
      <c r="A50" s="57" t="str">
        <f>'Uzturvērtība 3-6 + Veģetārais'!A51</f>
        <v>Tomāti savā sulā</v>
      </c>
      <c r="B50" s="22">
        <f>'Uzturvērtība 3-6 + Veģetārais'!B51*75/80</f>
        <v>15</v>
      </c>
      <c r="C50" s="22">
        <f>'Uzturvērtība 3-6 + Veģetārais'!C51*75/80</f>
        <v>0.17812500000000001</v>
      </c>
      <c r="D50" s="22">
        <f>'Uzturvērtība 3-6 + Veģetārais'!D51*75/80</f>
        <v>2.8125000000000001E-2</v>
      </c>
      <c r="E50" s="22">
        <f>'Uzturvērtība 3-6 + Veģetārais'!E51*75/80</f>
        <v>0.64687499999999987</v>
      </c>
      <c r="F50" s="22">
        <f>'Uzturvērtība 3-6 + Veģetārais'!F51*75/80</f>
        <v>3.6</v>
      </c>
      <c r="G50" s="20"/>
      <c r="H50" s="82" t="s">
        <v>128</v>
      </c>
      <c r="I50" s="83">
        <v>20</v>
      </c>
      <c r="J50" s="83">
        <v>0.14000000000000001</v>
      </c>
      <c r="K50" s="83">
        <v>0.02</v>
      </c>
      <c r="L50" s="83">
        <v>0.72</v>
      </c>
      <c r="M50" s="84">
        <v>3</v>
      </c>
      <c r="N50" s="7"/>
      <c r="O50" s="39" t="str">
        <f>'Uzturvērtība 3-6 + Veģetārais'!O50</f>
        <v>Krējums</v>
      </c>
      <c r="P50" s="40">
        <f>'Uzturvērtība 3-6 + Veģetārais'!P50</f>
        <v>8</v>
      </c>
      <c r="Q50" s="156">
        <f>'Uzturvērtība 3-6 + Veģetārais'!Q50</f>
        <v>0.19428571428571431</v>
      </c>
      <c r="R50" s="156">
        <f>'Uzturvērtība 3-6 + Veģetārais'!R50</f>
        <v>2</v>
      </c>
      <c r="S50" s="156">
        <f>'Uzturvērtība 3-6 + Veģetārais'!S50</f>
        <v>0.25142857142857145</v>
      </c>
      <c r="T50" s="423">
        <f>'Uzturvērtība 3-6 + Veģetārais'!T50</f>
        <v>19.759999999999998</v>
      </c>
      <c r="U50" s="92"/>
      <c r="V50" s="57" t="str">
        <f>'Uzturvērtība 3-6 + Veģetārais'!V51</f>
        <v>Eļļa</v>
      </c>
      <c r="W50" s="156">
        <f>'Uzturvērtība 3-6 + Veģetārais'!W51</f>
        <v>0.37</v>
      </c>
      <c r="X50" s="156">
        <f>'Uzturvērtība 3-6 + Veģetārais'!X51</f>
        <v>0</v>
      </c>
      <c r="Y50" s="156">
        <f>'Uzturvērtība 3-6 + Veģetārais'!Y51</f>
        <v>0.37</v>
      </c>
      <c r="Z50" s="156">
        <f>'Uzturvērtība 3-6 + Veģetārais'!Z51</f>
        <v>0</v>
      </c>
      <c r="AA50" s="290">
        <f>'Uzturvērtība 3-6 + Veģetārais'!AA51</f>
        <v>3.27</v>
      </c>
      <c r="AB50" s="7"/>
      <c r="AC50" s="57" t="str">
        <f>'Uzturvērtība 3-6 + Veģetārais'!AC50</f>
        <v>Kāposts</v>
      </c>
      <c r="AD50" s="156">
        <f>'Uzturvērtība 3-6 + Veģetārais'!AD50</f>
        <v>23</v>
      </c>
      <c r="AE50" s="156">
        <f>'Uzturvērtība 3-6 + Veģetārais'!AE50</f>
        <v>0.28999999999999998</v>
      </c>
      <c r="AF50" s="156">
        <f>'Uzturvērtība 3-6 + Veģetārais'!AF50</f>
        <v>0.02</v>
      </c>
      <c r="AG50" s="156">
        <f>'Uzturvērtība 3-6 + Veģetārais'!AG50</f>
        <v>1.33</v>
      </c>
      <c r="AH50" s="423">
        <f>'Uzturvērtība 3-6 + Veģetārais'!AH50</f>
        <v>5.75</v>
      </c>
    </row>
    <row r="51" spans="1:34" ht="15">
      <c r="A51" s="219" t="str">
        <f>'Uzturvērtība 3-6 + Veģetārais'!A52</f>
        <v>Sāls</v>
      </c>
      <c r="B51" s="105">
        <f>'Uzturvērtība 3-6 + Veģetārais'!B52*75/80</f>
        <v>0.46875</v>
      </c>
      <c r="C51" s="105">
        <f>'Uzturvērtība 3-6 + Veģetārais'!C52*75/80</f>
        <v>0</v>
      </c>
      <c r="D51" s="105">
        <f>'Uzturvērtība 3-6 + Veģetārais'!D52*75/80</f>
        <v>0</v>
      </c>
      <c r="E51" s="105">
        <f>'Uzturvērtība 3-6 + Veģetārais'!E52*75/80</f>
        <v>0</v>
      </c>
      <c r="F51" s="105">
        <f>'Uzturvērtība 3-6 + Veģetārais'!F52*75/80</f>
        <v>0</v>
      </c>
      <c r="G51" s="20"/>
      <c r="H51" s="50" t="s">
        <v>75</v>
      </c>
      <c r="I51" s="22">
        <v>20</v>
      </c>
      <c r="J51" s="22">
        <v>0.06</v>
      </c>
      <c r="K51" s="22">
        <v>0.04</v>
      </c>
      <c r="L51" s="22">
        <v>0.46</v>
      </c>
      <c r="M51" s="19">
        <v>2.2000000000000002</v>
      </c>
      <c r="N51" s="7"/>
      <c r="O51" s="39" t="str">
        <f>'Uzturvērtība 3-6 + Veģetārais'!O51</f>
        <v>Burkāni</v>
      </c>
      <c r="P51" s="40">
        <f>'Uzturvērtība 3-6 + Veģetārais'!P51</f>
        <v>30</v>
      </c>
      <c r="Q51" s="156">
        <f>'Uzturvērtība 3-6 + Veģetārais'!Q51</f>
        <v>0.26250000000000001</v>
      </c>
      <c r="R51" s="156">
        <f>'Uzturvērtība 3-6 + Veģetārais'!R51</f>
        <v>3.7499999999999999E-2</v>
      </c>
      <c r="S51" s="156">
        <f>'Uzturvērtība 3-6 + Veģetārais'!S51</f>
        <v>2.8875000000000002</v>
      </c>
      <c r="T51" s="423">
        <f>'Uzturvērtība 3-6 + Veģetārais'!T51</f>
        <v>12.299999999999999</v>
      </c>
      <c r="U51" s="92"/>
      <c r="V51" s="219" t="str">
        <f>'Uzturvērtība 3-6 + Veģetārais'!V52</f>
        <v>Sāls</v>
      </c>
      <c r="W51" s="449">
        <f>'Uzturvērtība 3-6 + Veģetārais'!W52</f>
        <v>0.13</v>
      </c>
      <c r="X51" s="449">
        <f>'Uzturvērtība 3-6 + Veģetārais'!X52</f>
        <v>0</v>
      </c>
      <c r="Y51" s="449">
        <f>'Uzturvērtība 3-6 + Veģetārais'!Y52</f>
        <v>0</v>
      </c>
      <c r="Z51" s="449">
        <f>'Uzturvērtība 3-6 + Veģetārais'!Z52</f>
        <v>0</v>
      </c>
      <c r="AA51" s="102">
        <f>'Uzturvērtība 3-6 + Veģetārais'!AA52</f>
        <v>0</v>
      </c>
      <c r="AB51" s="7"/>
      <c r="AC51" s="57" t="str">
        <f>'Uzturvērtība 3-6 + Veģetārais'!AC51</f>
        <v>Sāls</v>
      </c>
      <c r="AD51" s="156">
        <f>'Uzturvērtība 3-6 + Veģetārais'!AD51</f>
        <v>0.13</v>
      </c>
      <c r="AE51" s="156">
        <f>'Uzturvērtība 3-6 + Veģetārais'!AE51</f>
        <v>0</v>
      </c>
      <c r="AF51" s="156">
        <f>'Uzturvērtība 3-6 + Veģetārais'!AF51</f>
        <v>0</v>
      </c>
      <c r="AG51" s="156">
        <f>'Uzturvērtība 3-6 + Veģetārais'!AG51</f>
        <v>0</v>
      </c>
      <c r="AH51" s="423">
        <f>'Uzturvērtība 3-6 + Veģetārais'!AH51</f>
        <v>0</v>
      </c>
    </row>
    <row r="52" spans="1:34" ht="15">
      <c r="A52" s="57" t="str">
        <f>'Uzturvērtība 3-6 + Veģetārais'!A53</f>
        <v>Gurķis</v>
      </c>
      <c r="B52" s="156">
        <f>'Uzturvērtība 3-6 + Veģetārais'!B53</f>
        <v>34</v>
      </c>
      <c r="C52" s="156">
        <f>'Uzturvērtība 3-6 + Veģetārais'!C53</f>
        <v>0.24555555555555561</v>
      </c>
      <c r="D52" s="156">
        <f>'Uzturvērtība 3-6 + Veģetārais'!D53</f>
        <v>3.7777777777777778E-2</v>
      </c>
      <c r="E52" s="156">
        <f>'Uzturvērtība 3-6 + Veģetārais'!E53</f>
        <v>1.2277777777777779</v>
      </c>
      <c r="F52" s="277">
        <f>'Uzturvērtība 3-6 + Veģetārais'!F53</f>
        <v>5.0999999999999996</v>
      </c>
      <c r="G52" s="20"/>
      <c r="H52" s="153" t="s">
        <v>47</v>
      </c>
      <c r="I52" s="220">
        <f t="shared" ref="I52:M52" si="10">SUM(I39:I51)</f>
        <v>204.6</v>
      </c>
      <c r="J52" s="220">
        <f t="shared" si="10"/>
        <v>15.298750000000002</v>
      </c>
      <c r="K52" s="220">
        <f t="shared" si="10"/>
        <v>13.24175</v>
      </c>
      <c r="L52" s="220">
        <f t="shared" si="10"/>
        <v>21.439374999999998</v>
      </c>
      <c r="M52" s="220">
        <f t="shared" si="10"/>
        <v>269.24687499999999</v>
      </c>
      <c r="N52" s="7"/>
      <c r="O52" s="39" t="str">
        <f>'Uzturvērtība 3-6 + Veģetārais'!O52</f>
        <v>Saulespuķu sēkliņas</v>
      </c>
      <c r="P52" s="40">
        <f>'Uzturvērtība 3-6 + Veģetārais'!P52</f>
        <v>2</v>
      </c>
      <c r="Q52" s="156">
        <f>'Uzturvērtība 3-6 + Veģetārais'!Q52</f>
        <v>0.48666666666666669</v>
      </c>
      <c r="R52" s="156">
        <f>'Uzturvērtība 3-6 + Veģetārais'!R52</f>
        <v>1.1222222222222222</v>
      </c>
      <c r="S52" s="156">
        <f>'Uzturvērtība 3-6 + Veģetārais'!S52</f>
        <v>0.17333333333333334</v>
      </c>
      <c r="T52" s="423">
        <f>'Uzturvērtība 3-6 + Veģetārais'!T52</f>
        <v>12.340000000000002</v>
      </c>
      <c r="U52" s="92"/>
      <c r="V52" s="73" t="s">
        <v>47</v>
      </c>
      <c r="W52" s="74">
        <f t="shared" ref="W52:AA52" si="11">SUM(W33:W51)</f>
        <v>271.65812500000004</v>
      </c>
      <c r="X52" s="74">
        <f t="shared" si="11"/>
        <v>14.331363636363637</v>
      </c>
      <c r="Y52" s="74">
        <f t="shared" si="11"/>
        <v>9.9930113636363611</v>
      </c>
      <c r="Z52" s="74">
        <f t="shared" si="11"/>
        <v>41.718693181818189</v>
      </c>
      <c r="AA52" s="74">
        <f t="shared" si="11"/>
        <v>314.3053977272728</v>
      </c>
      <c r="AB52" s="7"/>
      <c r="AC52" s="219" t="s">
        <v>105</v>
      </c>
      <c r="AD52" s="156">
        <f>'Uzturvērtība 3-6 + Veģetārais'!AD52</f>
        <v>7</v>
      </c>
      <c r="AE52" s="156">
        <f>'Uzturvērtība 3-6 + Veģetārais'!AE52</f>
        <v>0.17</v>
      </c>
      <c r="AF52" s="156">
        <f>'Uzturvērtība 3-6 + Veģetārais'!AF52</f>
        <v>1.75</v>
      </c>
      <c r="AG52" s="156">
        <f>'Uzturvērtība 3-6 + Veģetārais'!AG52</f>
        <v>0.22</v>
      </c>
      <c r="AH52" s="423">
        <f>'Uzturvērtība 3-6 + Veģetārais'!AH52</f>
        <v>17.29</v>
      </c>
    </row>
    <row r="53" spans="1:34" ht="15">
      <c r="A53" s="57" t="str">
        <f>'Uzturvērtība 3-6 + Veģetārais'!A54</f>
        <v>Dilles</v>
      </c>
      <c r="B53" s="156">
        <f>'Uzturvērtība 3-6 + Veģetārais'!B54</f>
        <v>1</v>
      </c>
      <c r="C53" s="156">
        <f>'Uzturvērtība 3-6 + Veģetārais'!C54</f>
        <v>0.03</v>
      </c>
      <c r="D53" s="156">
        <f>'Uzturvērtība 3-6 + Veģetārais'!D54</f>
        <v>0.01</v>
      </c>
      <c r="E53" s="156">
        <f>'Uzturvērtība 3-6 + Veģetārais'!E54</f>
        <v>7.0000000000000007E-2</v>
      </c>
      <c r="F53" s="277">
        <f>'Uzturvērtība 3-6 + Veģetārais'!F54</f>
        <v>0.43</v>
      </c>
      <c r="G53" s="20"/>
      <c r="H53" s="26" t="s">
        <v>131</v>
      </c>
      <c r="I53" s="7"/>
      <c r="J53" s="7"/>
      <c r="K53" s="7"/>
      <c r="L53" s="7"/>
      <c r="M53" s="7"/>
      <c r="N53" s="7"/>
      <c r="O53" s="323" t="str">
        <f>'Uzturvērtība 3-6 + Veģetārais'!O53</f>
        <v>Sāls</v>
      </c>
      <c r="P53" s="331">
        <f>'Uzturvērtība 3-6 + Veģetārais'!P53</f>
        <v>0.13</v>
      </c>
      <c r="Q53" s="425">
        <f>'Uzturvērtība 3-6 + Veģetārais'!Q53</f>
        <v>0</v>
      </c>
      <c r="R53" s="425">
        <f>'Uzturvērtība 3-6 + Veģetārais'!R53</f>
        <v>0</v>
      </c>
      <c r="S53" s="425">
        <f>'Uzturvērtība 3-6 + Veģetārais'!S53</f>
        <v>0</v>
      </c>
      <c r="T53" s="426">
        <f>'Uzturvērtība 3-6 + Veģetārais'!T53</f>
        <v>0</v>
      </c>
      <c r="U53" s="92"/>
      <c r="V53" s="26"/>
      <c r="W53" s="248"/>
      <c r="X53" s="248"/>
      <c r="Y53" s="248"/>
      <c r="Z53" s="248"/>
      <c r="AA53" s="248"/>
      <c r="AB53" s="7"/>
      <c r="AC53" s="73" t="s">
        <v>47</v>
      </c>
      <c r="AD53" s="74">
        <f t="shared" ref="AD53:AH53" si="12">SUM(AD33:AD52)</f>
        <v>226.44312499999998</v>
      </c>
      <c r="AE53" s="74">
        <f t="shared" si="12"/>
        <v>19.835892857142856</v>
      </c>
      <c r="AF53" s="74">
        <f t="shared" si="12"/>
        <v>11.695624999999998</v>
      </c>
      <c r="AG53" s="74">
        <f t="shared" si="12"/>
        <v>26.010178571428568</v>
      </c>
      <c r="AH53" s="74">
        <f t="shared" si="12"/>
        <v>286.42562500000003</v>
      </c>
    </row>
    <row r="54" spans="1:34" ht="15">
      <c r="A54" s="57" t="str">
        <f>'Uzturvērtība 3-6 + Veģetārais'!A55</f>
        <v>Krējums</v>
      </c>
      <c r="B54" s="156">
        <f>'Uzturvērtība 3-6 + Veģetārais'!B55</f>
        <v>5</v>
      </c>
      <c r="C54" s="156">
        <f>'Uzturvērtība 3-6 + Veģetārais'!C55</f>
        <v>0.14000000000000001</v>
      </c>
      <c r="D54" s="156">
        <f>'Uzturvērtība 3-6 + Veģetārais'!D55</f>
        <v>1</v>
      </c>
      <c r="E54" s="156">
        <f>'Uzturvērtība 3-6 + Veģetārais'!E55</f>
        <v>0.16</v>
      </c>
      <c r="F54" s="277">
        <f>'Uzturvērtība 3-6 + Veģetārais'!F55</f>
        <v>10.55</v>
      </c>
      <c r="G54" s="20"/>
      <c r="H54" s="231" t="s">
        <v>241</v>
      </c>
      <c r="I54" s="232"/>
      <c r="J54" s="232"/>
      <c r="K54" s="232"/>
      <c r="L54" s="232"/>
      <c r="M54" s="232"/>
      <c r="N54" s="7"/>
      <c r="O54" s="73" t="s">
        <v>47</v>
      </c>
      <c r="P54" s="74">
        <f t="shared" ref="P54:T54" si="13">SUM(P38:P53)</f>
        <v>215.04250000000002</v>
      </c>
      <c r="Q54" s="72">
        <f t="shared" si="13"/>
        <v>16.284077380952382</v>
      </c>
      <c r="R54" s="72">
        <f t="shared" si="13"/>
        <v>11.425347222222221</v>
      </c>
      <c r="S54" s="72">
        <f t="shared" si="13"/>
        <v>27.537261904761902</v>
      </c>
      <c r="T54" s="72">
        <f t="shared" si="13"/>
        <v>280.46249999999998</v>
      </c>
      <c r="U54" s="92"/>
      <c r="V54" s="451" t="s">
        <v>242</v>
      </c>
      <c r="W54" s="452"/>
      <c r="X54" s="453"/>
      <c r="Y54" s="453"/>
      <c r="Z54" s="453"/>
      <c r="AA54" s="454"/>
      <c r="AB54" s="7"/>
      <c r="AC54" s="112"/>
      <c r="AD54" s="112"/>
      <c r="AE54" s="112"/>
      <c r="AF54" s="112"/>
      <c r="AG54" s="112"/>
      <c r="AH54" s="112"/>
    </row>
    <row r="55" spans="1:34" ht="15">
      <c r="A55" s="57" t="str">
        <f>'Uzturvērtība 3-6 + Veģetārais'!A56</f>
        <v>Sāls</v>
      </c>
      <c r="B55" s="156">
        <f>'Uzturvērtība 3-6 + Veģetārais'!B56</f>
        <v>0.12</v>
      </c>
      <c r="C55" s="156">
        <f>'Uzturvērtība 3-6 + Veģetārais'!C56</f>
        <v>0</v>
      </c>
      <c r="D55" s="156">
        <f>'Uzturvērtība 3-6 + Veģetārais'!D56</f>
        <v>0</v>
      </c>
      <c r="E55" s="156">
        <f>'Uzturvērtība 3-6 + Veģetārais'!E56</f>
        <v>0</v>
      </c>
      <c r="F55" s="277">
        <f>'Uzturvērtība 3-6 + Veģetārais'!F56</f>
        <v>0</v>
      </c>
      <c r="G55" s="7"/>
      <c r="H55" s="235" t="s">
        <v>20</v>
      </c>
      <c r="I55" s="236" t="s">
        <v>29</v>
      </c>
      <c r="J55" s="236" t="s">
        <v>22</v>
      </c>
      <c r="K55" s="236" t="s">
        <v>23</v>
      </c>
      <c r="L55" s="236" t="s">
        <v>24</v>
      </c>
      <c r="M55" s="237" t="s">
        <v>5</v>
      </c>
      <c r="N55" s="7"/>
      <c r="O55" s="26"/>
      <c r="P55" s="5"/>
      <c r="Q55" s="5"/>
      <c r="R55" s="5"/>
      <c r="S55" s="243"/>
      <c r="T55" s="7"/>
      <c r="U55" s="228"/>
      <c r="V55" s="46" t="str">
        <f>'Uzturvērtība 3-6 + Veģetārais'!V57</f>
        <v>SASTĀVDAĻAS</v>
      </c>
      <c r="W55" s="321" t="str">
        <f>'Uzturvērtība 3-6 + Veģetārais'!W57</f>
        <v>Svars (neto)</v>
      </c>
      <c r="X55" s="321" t="str">
        <f>'Uzturvērtība 3-6 + Veģetārais'!X57</f>
        <v>OBV, g</v>
      </c>
      <c r="Y55" s="321" t="str">
        <f>'Uzturvērtība 3-6 + Veģetārais'!Y57</f>
        <v>Tauki, g</v>
      </c>
      <c r="Z55" s="321" t="str">
        <f>'Uzturvērtība 3-6 + Veģetārais'!Z57</f>
        <v>OGH, g</v>
      </c>
      <c r="AA55" s="322" t="str">
        <f>'Uzturvērtība 3-6 + Veģetārais'!AA57</f>
        <v>Kcal</v>
      </c>
      <c r="AB55" s="7"/>
      <c r="AC55" s="242" t="s">
        <v>243</v>
      </c>
      <c r="AD55" s="229"/>
      <c r="AE55" s="229"/>
      <c r="AF55" s="229"/>
      <c r="AG55" s="229"/>
      <c r="AH55" s="229"/>
    </row>
    <row r="56" spans="1:34" ht="15">
      <c r="A56" s="73" t="s">
        <v>47</v>
      </c>
      <c r="B56" s="74">
        <f t="shared" ref="B56:F56" si="14">SUM(B42:B52)</f>
        <v>221.34375</v>
      </c>
      <c r="C56" s="74">
        <f t="shared" si="14"/>
        <v>14.305803120490621</v>
      </c>
      <c r="D56" s="74">
        <f t="shared" si="14"/>
        <v>10.851458784271285</v>
      </c>
      <c r="E56" s="74">
        <f t="shared" si="14"/>
        <v>30.48147095959596</v>
      </c>
      <c r="F56" s="74">
        <f t="shared" si="14"/>
        <v>261.23096590909091</v>
      </c>
      <c r="G56" s="7"/>
      <c r="H56" s="455" t="str">
        <f>'Uzturvērtība 3-6 + Veģetārais'!H56</f>
        <v>Banāns</v>
      </c>
      <c r="I56" s="55">
        <f>'Uzturvērtība 3-6 + Veģetārais'!I56</f>
        <v>56</v>
      </c>
      <c r="J56" s="55">
        <f>'Uzturvērtība 3-6 + Veģetārais'!J56</f>
        <v>0.61</v>
      </c>
      <c r="K56" s="55">
        <f>'Uzturvērtība 3-6 + Veģetārais'!K56</f>
        <v>0.17</v>
      </c>
      <c r="L56" s="55">
        <f>'Uzturvērtība 3-6 + Veģetārais'!L56</f>
        <v>12.77</v>
      </c>
      <c r="M56" s="55">
        <f>'Uzturvērtība 3-6 + Veģetārais'!M56</f>
        <v>49.84</v>
      </c>
      <c r="N56" s="7"/>
      <c r="O56" s="530" t="s">
        <v>244</v>
      </c>
      <c r="P56" s="525"/>
      <c r="Q56" s="525"/>
      <c r="R56" s="525"/>
      <c r="S56" s="525"/>
      <c r="T56" s="526"/>
      <c r="U56" s="228"/>
      <c r="V56" s="39" t="str">
        <f>'Uzturvērtība 3-6 + Veģetārais'!V58</f>
        <v>Griķu galete</v>
      </c>
      <c r="W56" s="40">
        <f>'Uzturvērtība 3-6 + Veģetārais'!W58</f>
        <v>20</v>
      </c>
      <c r="X56" s="40">
        <f>'Uzturvērtība 3-6 + Veģetārais'!X58</f>
        <v>2.1</v>
      </c>
      <c r="Y56" s="40">
        <f>'Uzturvērtība 3-6 + Veģetārais'!Y58</f>
        <v>0.57999999999999996</v>
      </c>
      <c r="Z56" s="40">
        <f>'Uzturvērtība 3-6 + Veģetārais'!Z58</f>
        <v>13.180000000000001</v>
      </c>
      <c r="AA56" s="40">
        <f>'Uzturvērtība 3-6 + Veģetārais'!AA58</f>
        <v>68.8</v>
      </c>
      <c r="AB56" s="7"/>
      <c r="AC56" s="26" t="s">
        <v>137</v>
      </c>
      <c r="AD56" s="244"/>
      <c r="AE56" s="244"/>
      <c r="AF56" s="244"/>
      <c r="AG56" s="244"/>
      <c r="AH56" s="244"/>
    </row>
    <row r="57" spans="1:34" ht="15">
      <c r="A57" s="7"/>
      <c r="B57" s="7"/>
      <c r="C57" s="7"/>
      <c r="D57" s="7"/>
      <c r="E57" s="7"/>
      <c r="F57" s="7"/>
      <c r="G57" s="7"/>
      <c r="H57" s="455" t="str">
        <f>'Uzturvērtība 3-6 + Veģetārais'!H57</f>
        <v>Olas</v>
      </c>
      <c r="I57" s="55">
        <f>'Uzturvērtība 3-6 + Veģetārais'!I57</f>
        <v>15</v>
      </c>
      <c r="J57" s="55">
        <f>'Uzturvērtība 3-6 + Veģetārais'!J57</f>
        <v>1.89</v>
      </c>
      <c r="K57" s="55">
        <f>'Uzturvērtība 3-6 + Veģetārais'!K57</f>
        <v>1.48</v>
      </c>
      <c r="L57" s="55">
        <f>'Uzturvērtība 3-6 + Veģetārais'!L57</f>
        <v>0.12</v>
      </c>
      <c r="M57" s="55">
        <f>'Uzturvērtība 3-6 + Veģetārais'!M57</f>
        <v>21.45</v>
      </c>
      <c r="N57" s="7"/>
      <c r="O57" s="246" t="s">
        <v>245</v>
      </c>
      <c r="P57" s="246"/>
      <c r="Q57" s="246"/>
      <c r="R57" s="246"/>
      <c r="S57" s="246"/>
      <c r="T57" s="246"/>
      <c r="U57" s="228"/>
      <c r="V57" s="39" t="str">
        <f>'Uzturvērtība 3-6 + Veģetārais'!V59</f>
        <v>Krēmsiers</v>
      </c>
      <c r="W57" s="40">
        <f>'Uzturvērtība 3-6 + Veģetārais'!W59</f>
        <v>20</v>
      </c>
      <c r="X57" s="40">
        <f>'Uzturvērtība 3-6 + Veģetārais'!X59</f>
        <v>1.5</v>
      </c>
      <c r="Y57" s="40">
        <f>'Uzturvērtība 3-6 + Veģetārais'!Y59</f>
        <v>3.56</v>
      </c>
      <c r="Z57" s="40">
        <f>'Uzturvērtība 3-6 + Veģetārais'!Z59</f>
        <v>0.86</v>
      </c>
      <c r="AA57" s="40">
        <f>'Uzturvērtība 3-6 + Veģetārais'!AA59</f>
        <v>41.4</v>
      </c>
      <c r="AB57" s="7"/>
      <c r="AC57" s="456" t="s">
        <v>20</v>
      </c>
      <c r="AD57" s="457" t="s">
        <v>29</v>
      </c>
      <c r="AE57" s="457" t="s">
        <v>26</v>
      </c>
      <c r="AF57" s="457" t="s">
        <v>27</v>
      </c>
      <c r="AG57" s="457" t="s">
        <v>28</v>
      </c>
      <c r="AH57" s="458" t="s">
        <v>5</v>
      </c>
    </row>
    <row r="58" spans="1:34" ht="15">
      <c r="A58" s="7"/>
      <c r="B58" s="7"/>
      <c r="C58" s="7"/>
      <c r="D58" s="7"/>
      <c r="E58" s="7"/>
      <c r="F58" s="7"/>
      <c r="G58" s="7"/>
      <c r="H58" s="455" t="str">
        <f>'Uzturvērtība 3-6 + Veģetārais'!H58</f>
        <v>Kanēlis</v>
      </c>
      <c r="I58" s="55">
        <f>'Uzturvērtība 3-6 + Veģetārais'!I58</f>
        <v>0.2</v>
      </c>
      <c r="J58" s="55">
        <f>'Uzturvērtība 3-6 + Veģetārais'!J58</f>
        <v>0.01</v>
      </c>
      <c r="K58" s="55">
        <f>'Uzturvērtība 3-6 + Veģetārais'!K58</f>
        <v>0</v>
      </c>
      <c r="L58" s="55">
        <f>'Uzturvērtība 3-6 + Veģetārais'!L58</f>
        <v>0.16</v>
      </c>
      <c r="M58" s="55">
        <f>'Uzturvērtība 3-6 + Veģetārais'!M58</f>
        <v>0.49</v>
      </c>
      <c r="N58" s="7"/>
      <c r="O58" s="98" t="s">
        <v>20</v>
      </c>
      <c r="P58" s="99" t="s">
        <v>25</v>
      </c>
      <c r="Q58" s="99" t="s">
        <v>22</v>
      </c>
      <c r="R58" s="99" t="s">
        <v>23</v>
      </c>
      <c r="S58" s="99" t="s">
        <v>24</v>
      </c>
      <c r="T58" s="100" t="s">
        <v>5</v>
      </c>
      <c r="U58" s="7"/>
      <c r="V58" s="263" t="str">
        <f>'Uzturvērtība 3-6 + Veģetārais'!V60</f>
        <v>Gurķis</v>
      </c>
      <c r="W58" s="459">
        <f>'Uzturvērtība 3-6 + Veģetārais'!W60</f>
        <v>25</v>
      </c>
      <c r="X58" s="459">
        <f>'Uzturvērtība 3-6 + Veģetārais'!X60</f>
        <v>0.17500000000000002</v>
      </c>
      <c r="Y58" s="459">
        <f>'Uzturvērtība 3-6 + Veģetārais'!Y60</f>
        <v>2.5000000000000001E-2</v>
      </c>
      <c r="Z58" s="459">
        <f>'Uzturvērtība 3-6 + Veģetārais'!Z60</f>
        <v>0.9</v>
      </c>
      <c r="AA58" s="460">
        <f>'Uzturvērtība 3-6 + Veģetārais'!AA60</f>
        <v>3.75</v>
      </c>
      <c r="AB58" s="7"/>
      <c r="AC58" s="249" t="str">
        <f>'Uzturvērtība 3-6 + Veģetārais'!AC58</f>
        <v>Biezpiens 9%</v>
      </c>
      <c r="AD58" s="249">
        <f>'Uzturvērtība 3-6 + Veģetārais'!AD58</f>
        <v>50</v>
      </c>
      <c r="AE58" s="249">
        <f>'Uzturvērtība 3-6 + Veģetārais'!AE58</f>
        <v>9</v>
      </c>
      <c r="AF58" s="249">
        <f>'Uzturvērtība 3-6 + Veģetārais'!AF58</f>
        <v>2.5</v>
      </c>
      <c r="AG58" s="249">
        <f>'Uzturvērtība 3-6 + Veģetārais'!AG58</f>
        <v>1</v>
      </c>
      <c r="AH58" s="249">
        <f>'Uzturvērtība 3-6 + Veģetārais'!AH58</f>
        <v>62</v>
      </c>
    </row>
    <row r="59" spans="1:34" ht="15">
      <c r="A59" s="461" t="s">
        <v>246</v>
      </c>
      <c r="B59" s="462"/>
      <c r="C59" s="462"/>
      <c r="D59" s="462"/>
      <c r="E59" s="462"/>
      <c r="F59" s="462"/>
      <c r="G59" s="7"/>
      <c r="H59" s="455" t="str">
        <f>'Uzturvērtība 3-6 + Veģetārais'!H59</f>
        <v>Milti</v>
      </c>
      <c r="I59" s="55">
        <f>'Uzturvērtība 3-6 + Veģetārais'!I59</f>
        <v>24</v>
      </c>
      <c r="J59" s="55">
        <f>'Uzturvērtība 3-6 + Veģetārais'!J59</f>
        <v>2.4700000000000002</v>
      </c>
      <c r="K59" s="55">
        <f>'Uzturvērtība 3-6 + Veģetārais'!K59</f>
        <v>0.24</v>
      </c>
      <c r="L59" s="55">
        <f>'Uzturvērtība 3-6 + Veģetārais'!L59</f>
        <v>18.309999999999999</v>
      </c>
      <c r="M59" s="55">
        <f>'Uzturvērtība 3-6 + Veģetārais'!M59</f>
        <v>87.36</v>
      </c>
      <c r="N59" s="7"/>
      <c r="O59" s="40" t="str">
        <f>'Uzturvērtība 3-6 + Veģetārais'!O59</f>
        <v>Pilngraudu maize</v>
      </c>
      <c r="P59" s="40">
        <f>'Uzturvērtība 3-6 + Veģetārais'!P59</f>
        <v>20</v>
      </c>
      <c r="Q59" s="40">
        <f>'Uzturvērtība 3-6 + Veģetārais'!Q59</f>
        <v>1.78</v>
      </c>
      <c r="R59" s="40">
        <f>'Uzturvērtība 3-6 + Veģetārais'!R59</f>
        <v>0.57999999999999996</v>
      </c>
      <c r="S59" s="40">
        <f>'Uzturvērtība 3-6 + Veģetārais'!S59</f>
        <v>9.4239999999999995</v>
      </c>
      <c r="T59" s="40">
        <f>'Uzturvērtība 3-6 + Veģetārais'!T59</f>
        <v>50</v>
      </c>
      <c r="U59" s="7"/>
      <c r="V59" s="39" t="str">
        <f>'Uzturvērtība 3-6 + Veģetārais'!V61</f>
        <v>Ābolu sula</v>
      </c>
      <c r="W59" s="40">
        <f>'Uzturvērtība 3-6 + Veģetārais'!W61*80/100</f>
        <v>56</v>
      </c>
      <c r="X59" s="40">
        <f>'Uzturvērtība 3-6 + Veģetārais'!X61*80/100</f>
        <v>3.92</v>
      </c>
      <c r="Y59" s="40">
        <f>'Uzturvērtība 3-6 + Veģetārais'!Y61*80/100</f>
        <v>5.6000000000000008E-2</v>
      </c>
      <c r="Z59" s="40">
        <f>'Uzturvērtība 3-6 + Veģetārais'!Z61*80/100</f>
        <v>6.3279999999999994</v>
      </c>
      <c r="AA59" s="41">
        <f>'Uzturvērtība 3-6 + Veģetārais'!AA61*80/100</f>
        <v>25.76</v>
      </c>
      <c r="AB59" s="7"/>
      <c r="AC59" s="249" t="str">
        <f>'Uzturvērtība 3-6 + Veģetārais'!AC59</f>
        <v>Milti</v>
      </c>
      <c r="AD59" s="249">
        <f>'Uzturvērtība 3-6 + Veģetārais'!AD59</f>
        <v>15</v>
      </c>
      <c r="AE59" s="249">
        <f>'Uzturvērtība 3-6 + Veģetārais'!AE59</f>
        <v>1.5477272727272726</v>
      </c>
      <c r="AF59" s="249">
        <f>'Uzturvērtība 3-6 + Veģetārais'!AF59</f>
        <v>0.15</v>
      </c>
      <c r="AG59" s="249">
        <f>'Uzturvērtība 3-6 + Veģetārais'!AG59</f>
        <v>11.447727272727272</v>
      </c>
      <c r="AH59" s="249">
        <f>'Uzturvērtība 3-6 + Veģetārais'!AH59</f>
        <v>54.6</v>
      </c>
    </row>
    <row r="60" spans="1:34" ht="15">
      <c r="A60" s="463"/>
      <c r="B60" s="464"/>
      <c r="C60" s="464"/>
      <c r="D60" s="464"/>
      <c r="E60" s="464"/>
      <c r="F60" s="464"/>
      <c r="G60" s="7"/>
      <c r="H60" s="455" t="str">
        <f>'Uzturvērtība 3-6 + Veģetārais'!H60</f>
        <v>Cukurs</v>
      </c>
      <c r="I60" s="55">
        <f>'Uzturvērtība 3-6 + Veģetārais'!I60</f>
        <v>8</v>
      </c>
      <c r="J60" s="55">
        <f>'Uzturvērtība 3-6 + Veģetārais'!J60</f>
        <v>0</v>
      </c>
      <c r="K60" s="55">
        <f>'Uzturvērtība 3-6 + Veģetārais'!K60</f>
        <v>0</v>
      </c>
      <c r="L60" s="55">
        <f>'Uzturvērtība 3-6 + Veģetārais'!L60</f>
        <v>8</v>
      </c>
      <c r="M60" s="55">
        <f>'Uzturvērtība 3-6 + Veģetārais'!M60</f>
        <v>30</v>
      </c>
      <c r="N60" s="7"/>
      <c r="O60" s="40" t="str">
        <f>'Uzturvērtība 3-6 + Veģetārais'!O60</f>
        <v>Krējums</v>
      </c>
      <c r="P60" s="40">
        <f>'Uzturvērtība 3-6 + Veģetārais'!P60</f>
        <v>12</v>
      </c>
      <c r="Q60" s="40">
        <f>'Uzturvērtība 3-6 + Veģetārais'!Q60</f>
        <v>0.28799999999999998</v>
      </c>
      <c r="R60" s="40">
        <f>'Uzturvērtība 3-6 + Veģetārais'!R60</f>
        <v>3</v>
      </c>
      <c r="S60" s="40">
        <f>'Uzturvērtība 3-6 + Veģetārais'!S60</f>
        <v>0.38400000000000001</v>
      </c>
      <c r="T60" s="40">
        <f>'Uzturvērtība 3-6 + Veģetārais'!T60</f>
        <v>29.64</v>
      </c>
      <c r="U60" s="7"/>
      <c r="V60" s="39" t="str">
        <f>'Uzturvērtība 3-6 + Veģetārais'!V62</f>
        <v>Ūdens</v>
      </c>
      <c r="W60" s="40">
        <f>'Uzturvērtība 3-6 + Veģetārais'!W62*80/100</f>
        <v>24</v>
      </c>
      <c r="X60" s="40">
        <f>'Uzturvērtība 3-6 + Veģetārais'!X62*80/100</f>
        <v>0</v>
      </c>
      <c r="Y60" s="40">
        <f>'Uzturvērtība 3-6 + Veģetārais'!Y62*80/100</f>
        <v>0</v>
      </c>
      <c r="Z60" s="40">
        <f>'Uzturvērtība 3-6 + Veģetārais'!Z62*80/100</f>
        <v>0</v>
      </c>
      <c r="AA60" s="41">
        <f>'Uzturvērtība 3-6 + Veģetārais'!AA62*80/100</f>
        <v>0</v>
      </c>
      <c r="AB60" s="7"/>
      <c r="AC60" s="249" t="str">
        <f>'Uzturvērtība 3-6 + Veģetārais'!AC60</f>
        <v>Sviests</v>
      </c>
      <c r="AD60" s="249">
        <f>'Uzturvērtība 3-6 + Veģetārais'!AD60</f>
        <v>10</v>
      </c>
      <c r="AE60" s="249">
        <f>'Uzturvērtība 3-6 + Veģetārais'!AE60</f>
        <v>4.6153846153846149E-2</v>
      </c>
      <c r="AF60" s="249">
        <f>'Uzturvērtība 3-6 + Veģetārais'!AF60</f>
        <v>8.2307692307692299</v>
      </c>
      <c r="AG60" s="249">
        <f>'Uzturvērtība 3-6 + Veģetārais'!AG60</f>
        <v>7.6923076923076927E-2</v>
      </c>
      <c r="AH60" s="249">
        <f>'Uzturvērtība 3-6 + Veģetārais'!AH60</f>
        <v>74.8</v>
      </c>
    </row>
    <row r="61" spans="1:34" ht="15">
      <c r="A61" s="219" t="s">
        <v>20</v>
      </c>
      <c r="B61" s="101" t="s">
        <v>25</v>
      </c>
      <c r="C61" s="277" t="s">
        <v>22</v>
      </c>
      <c r="D61" s="277" t="s">
        <v>23</v>
      </c>
      <c r="E61" s="277" t="s">
        <v>24</v>
      </c>
      <c r="F61" s="290" t="s">
        <v>5</v>
      </c>
      <c r="G61" s="7"/>
      <c r="H61" s="455" t="str">
        <f>'Uzturvērtība 3-6 + Veģetārais'!H61</f>
        <v>Vaniļas cukurs</v>
      </c>
      <c r="I61" s="55">
        <f>'Uzturvērtība 3-6 + Veģetārais'!I61</f>
        <v>0.6</v>
      </c>
      <c r="J61" s="55">
        <f>'Uzturvērtība 3-6 + Veģetārais'!J61</f>
        <v>0</v>
      </c>
      <c r="K61" s="55">
        <f>'Uzturvērtība 3-6 + Veģetārais'!K61</f>
        <v>0</v>
      </c>
      <c r="L61" s="55">
        <f>'Uzturvērtība 3-6 + Veģetārais'!L61</f>
        <v>0.6</v>
      </c>
      <c r="M61" s="55">
        <f>'Uzturvērtība 3-6 + Veģetārais'!M61</f>
        <v>2.25</v>
      </c>
      <c r="N61" s="7"/>
      <c r="O61" s="40" t="str">
        <f>'Uzturvērtība 3-6 + Veģetārais'!O61</f>
        <v>Sāls</v>
      </c>
      <c r="P61" s="40">
        <f>'Uzturvērtība 3-6 + Veģetārais'!P61</f>
        <v>0.2</v>
      </c>
      <c r="Q61" s="40">
        <f>'Uzturvērtība 3-6 + Veģetārais'!Q61</f>
        <v>0</v>
      </c>
      <c r="R61" s="40">
        <f>'Uzturvērtība 3-6 + Veģetārais'!R61</f>
        <v>0</v>
      </c>
      <c r="S61" s="40">
        <f>'Uzturvērtība 3-6 + Veģetārais'!S61</f>
        <v>0</v>
      </c>
      <c r="T61" s="40">
        <f>'Uzturvērtība 3-6 + Veģetārais'!T61</f>
        <v>0</v>
      </c>
      <c r="U61" s="7"/>
      <c r="V61" s="219" t="str">
        <f>'Uzturvērtība 3-6 + Veģetārais'!V63</f>
        <v>Banāns</v>
      </c>
      <c r="W61" s="449">
        <f>'Uzturvērtība 3-6 + Veģetārais'!W63*60/70</f>
        <v>60</v>
      </c>
      <c r="X61" s="449">
        <f>'Uzturvērtība 3-6 + Veģetārais'!X63*60/70</f>
        <v>0.66</v>
      </c>
      <c r="Y61" s="449">
        <f>'Uzturvērtība 3-6 + Veģetārais'!Y63*60/70</f>
        <v>0.18</v>
      </c>
      <c r="Z61" s="449">
        <f>'Uzturvērtība 3-6 + Veģetārais'!Z63*60/70</f>
        <v>13.68</v>
      </c>
      <c r="AA61" s="449">
        <f>'Uzturvērtība 3-6 + Veģetārais'!AA63*60/70</f>
        <v>53.4</v>
      </c>
      <c r="AB61" s="7"/>
      <c r="AC61" s="249" t="str">
        <f>'Uzturvērtība 3-6 + Veģetārais'!AC61</f>
        <v>Kartupeļu ciete</v>
      </c>
      <c r="AD61" s="249">
        <f>'Uzturvērtība 3-6 + Veģetārais'!AD61</f>
        <v>2</v>
      </c>
      <c r="AE61" s="249">
        <f>'Uzturvērtība 3-6 + Veģetārais'!AE61</f>
        <v>0</v>
      </c>
      <c r="AF61" s="249">
        <f>'Uzturvērtība 3-6 + Veģetārais'!AF61</f>
        <v>0</v>
      </c>
      <c r="AG61" s="249">
        <f>'Uzturvērtība 3-6 + Veģetārais'!AG61</f>
        <v>1.6</v>
      </c>
      <c r="AH61" s="249">
        <f>'Uzturvērtība 3-6 + Veģetārais'!AH61</f>
        <v>6.42</v>
      </c>
    </row>
    <row r="62" spans="1:34" ht="15">
      <c r="A62" s="152" t="s">
        <v>32</v>
      </c>
      <c r="B62" s="54">
        <v>56</v>
      </c>
      <c r="C62" s="54">
        <v>10.08</v>
      </c>
      <c r="D62" s="54">
        <v>2.8</v>
      </c>
      <c r="E62" s="54">
        <v>1.1200000000000001</v>
      </c>
      <c r="F62" s="111">
        <v>69.44</v>
      </c>
      <c r="G62" s="7"/>
      <c r="H62" s="455" t="str">
        <f>'Uzturvērtība 3-6 + Veģetārais'!H62</f>
        <v>Cepamais pulv.</v>
      </c>
      <c r="I62" s="55">
        <f>'Uzturvērtība 3-6 + Veģetārais'!I62</f>
        <v>0.9</v>
      </c>
      <c r="J62" s="55">
        <f>'Uzturvērtība 3-6 + Veģetārais'!J62</f>
        <v>0</v>
      </c>
      <c r="K62" s="55">
        <f>'Uzturvērtība 3-6 + Veģetārais'!K62</f>
        <v>0</v>
      </c>
      <c r="L62" s="55">
        <f>'Uzturvērtība 3-6 + Veģetārais'!L62</f>
        <v>0</v>
      </c>
      <c r="M62" s="55">
        <f>'Uzturvērtība 3-6 + Veģetārais'!M62</f>
        <v>0</v>
      </c>
      <c r="N62" s="20"/>
      <c r="O62" s="40" t="str">
        <f>'Uzturvērtība 3-6 + Veģetārais'!O62</f>
        <v>Zaļumi</v>
      </c>
      <c r="P62" s="40">
        <f>'Uzturvērtība 3-6 + Veģetārais'!P62</f>
        <v>2</v>
      </c>
      <c r="Q62" s="40">
        <f>'Uzturvērtība 3-6 + Veģetārais'!Q62</f>
        <v>3.5000000000000003E-2</v>
      </c>
      <c r="R62" s="40">
        <f>'Uzturvērtība 3-6 + Veģetārais'!R62</f>
        <v>1.0999999999999999E-2</v>
      </c>
      <c r="S62" s="40">
        <f>'Uzturvērtība 3-6 + Veģetārais'!S62</f>
        <v>7.0000000000000007E-2</v>
      </c>
      <c r="T62" s="40">
        <f>'Uzturvērtība 3-6 + Veģetārais'!T62</f>
        <v>0.43</v>
      </c>
      <c r="U62" s="7"/>
      <c r="V62" s="153" t="s">
        <v>47</v>
      </c>
      <c r="W62" s="154">
        <f t="shared" ref="W62:AA62" si="15">SUM(W56:W61)</f>
        <v>205</v>
      </c>
      <c r="X62" s="154">
        <f t="shared" si="15"/>
        <v>8.3550000000000004</v>
      </c>
      <c r="Y62" s="154">
        <f t="shared" si="15"/>
        <v>4.4009999999999998</v>
      </c>
      <c r="Z62" s="154">
        <f t="shared" si="15"/>
        <v>34.948</v>
      </c>
      <c r="AA62" s="154">
        <f t="shared" si="15"/>
        <v>193.10999999999999</v>
      </c>
      <c r="AB62" s="7"/>
      <c r="AC62" s="249" t="str">
        <f>'Uzturvērtība 3-6 + Veģetārais'!AC62</f>
        <v>Cepamais pulveris</v>
      </c>
      <c r="AD62" s="249">
        <f>'Uzturvērtība 3-6 + Veģetārais'!AD62</f>
        <v>1.5</v>
      </c>
      <c r="AE62" s="249">
        <f>'Uzturvērtība 3-6 + Veģetārais'!AE62</f>
        <v>0</v>
      </c>
      <c r="AF62" s="249">
        <f>'Uzturvērtība 3-6 + Veģetārais'!AF62</f>
        <v>0</v>
      </c>
      <c r="AG62" s="249">
        <f>'Uzturvērtība 3-6 + Veģetārais'!AG62</f>
        <v>0.42000000000000004</v>
      </c>
      <c r="AH62" s="249">
        <f>'Uzturvērtība 3-6 + Veģetārais'!AH62</f>
        <v>0.78</v>
      </c>
    </row>
    <row r="63" spans="1:34" ht="15">
      <c r="A63" s="152" t="s">
        <v>77</v>
      </c>
      <c r="B63" s="54">
        <v>24</v>
      </c>
      <c r="C63" s="19">
        <v>0.72</v>
      </c>
      <c r="D63" s="19">
        <v>8.4</v>
      </c>
      <c r="E63" s="19">
        <v>1.06</v>
      </c>
      <c r="F63" s="122">
        <v>82.8</v>
      </c>
      <c r="G63" s="7"/>
      <c r="H63" s="455" t="str">
        <f>'Uzturvērtība 3-6 + Veģetārais'!H63</f>
        <v>Eļļa</v>
      </c>
      <c r="I63" s="55">
        <f>'Uzturvērtība 3-6 + Veģetārais'!I63</f>
        <v>14</v>
      </c>
      <c r="J63" s="55">
        <f>'Uzturvērtība 3-6 + Veģetārais'!J63</f>
        <v>0</v>
      </c>
      <c r="K63" s="55">
        <f>'Uzturvērtība 3-6 + Veģetārais'!K63</f>
        <v>14</v>
      </c>
      <c r="L63" s="55">
        <f>'Uzturvērtība 3-6 + Veģetārais'!L63</f>
        <v>0</v>
      </c>
      <c r="M63" s="55">
        <f>'Uzturvērtība 3-6 + Veģetārais'!M63</f>
        <v>123.76</v>
      </c>
      <c r="N63" s="20"/>
      <c r="O63" s="40" t="str">
        <f>'Uzturvērtība 3-6 + Veģetārais'!O63</f>
        <v>Siers</v>
      </c>
      <c r="P63" s="40">
        <f>'Uzturvērtība 3-6 + Veģetārais'!P63</f>
        <v>20</v>
      </c>
      <c r="Q63" s="40">
        <f>'Uzturvērtība 3-6 + Veģetārais'!Q63</f>
        <v>6.2</v>
      </c>
      <c r="R63" s="40">
        <f>'Uzturvērtība 3-6 + Veģetārais'!R63</f>
        <v>2.1800000000000002</v>
      </c>
      <c r="S63" s="40">
        <f>'Uzturvērtība 3-6 + Veģetārais'!S63</f>
        <v>0.66</v>
      </c>
      <c r="T63" s="40">
        <f>'Uzturvērtība 3-6 + Veģetārais'!T63</f>
        <v>47</v>
      </c>
      <c r="U63" s="7"/>
      <c r="V63" s="25"/>
      <c r="W63" s="25"/>
      <c r="X63" s="49"/>
      <c r="Y63" s="49"/>
      <c r="Z63" s="49"/>
      <c r="AA63" s="49"/>
      <c r="AB63" s="7"/>
      <c r="AC63" s="249" t="str">
        <f>'Uzturvērtība 3-6 + Veģetārais'!AC63</f>
        <v>Cukurs</v>
      </c>
      <c r="AD63" s="249">
        <f>'Uzturvērtība 3-6 + Veģetārais'!AD63</f>
        <v>10</v>
      </c>
      <c r="AE63" s="249">
        <f>'Uzturvērtība 3-6 + Veģetārais'!AE63</f>
        <v>0</v>
      </c>
      <c r="AF63" s="249">
        <f>'Uzturvērtība 3-6 + Veģetārais'!AF63</f>
        <v>0</v>
      </c>
      <c r="AG63" s="249">
        <f>'Uzturvērtība 3-6 + Veģetārais'!AG63</f>
        <v>11</v>
      </c>
      <c r="AH63" s="249">
        <f>'Uzturvērtība 3-6 + Veģetārais'!AH63</f>
        <v>41.25</v>
      </c>
    </row>
    <row r="64" spans="1:34" ht="15">
      <c r="A64" s="150" t="s">
        <v>44</v>
      </c>
      <c r="B64" s="104">
        <v>8</v>
      </c>
      <c r="C64" s="104">
        <v>0</v>
      </c>
      <c r="D64" s="104">
        <v>0</v>
      </c>
      <c r="E64" s="104">
        <v>8</v>
      </c>
      <c r="F64" s="151">
        <v>30</v>
      </c>
      <c r="G64" s="20"/>
      <c r="H64" s="455" t="str">
        <f>'Uzturvērtība 3-6 + Veģetārais'!H64</f>
        <v>Šokolādes gab.</v>
      </c>
      <c r="I64" s="55">
        <f>'Uzturvērtība 3-6 + Veģetārais'!I64</f>
        <v>8</v>
      </c>
      <c r="J64" s="55">
        <f>'Uzturvērtība 3-6 + Veģetārais'!J64</f>
        <v>4.5600000000000002E-2</v>
      </c>
      <c r="K64" s="55">
        <f>'Uzturvērtība 3-6 + Veģetārais'!K64</f>
        <v>0.2024</v>
      </c>
      <c r="L64" s="55">
        <f>'Uzturvērtība 3-6 + Veģetārais'!L64</f>
        <v>0.47360000000000002</v>
      </c>
      <c r="M64" s="55">
        <f>'Uzturvērtība 3-6 + Veģetārais'!M64</f>
        <v>4.016</v>
      </c>
      <c r="N64" s="7"/>
      <c r="O64" s="40" t="str">
        <f>'Uzturvērtība 3-6 + Veģetārais'!O64</f>
        <v>Tomāts</v>
      </c>
      <c r="P64" s="40">
        <f>'Uzturvērtība 3-6 + Veģetārais'!P64</f>
        <v>5</v>
      </c>
      <c r="Q64" s="40">
        <f>'Uzturvērtība 3-6 + Veģetārais'!Q64</f>
        <v>0.06</v>
      </c>
      <c r="R64" s="40">
        <f>'Uzturvērtība 3-6 + Veģetārais'!R64</f>
        <v>0.01</v>
      </c>
      <c r="S64" s="40">
        <f>'Uzturvērtība 3-6 + Veģetārais'!S64</f>
        <v>0.16</v>
      </c>
      <c r="T64" s="40">
        <f>'Uzturvērtība 3-6 + Veģetārais'!T64</f>
        <v>0.8</v>
      </c>
      <c r="U64" s="7"/>
      <c r="V64" s="25"/>
      <c r="W64" s="25"/>
      <c r="X64" s="537" t="s">
        <v>155</v>
      </c>
      <c r="Y64" s="527"/>
      <c r="Z64" s="527"/>
      <c r="AA64" s="536"/>
      <c r="AB64" s="7"/>
      <c r="AC64" s="249" t="str">
        <f>'Uzturvērtība 3-6 + Veģetārais'!AC64</f>
        <v>Vaniļas cukurs</v>
      </c>
      <c r="AD64" s="249">
        <f>'Uzturvērtība 3-6 + Veģetārais'!AD64</f>
        <v>0.1</v>
      </c>
      <c r="AE64" s="249">
        <f>'Uzturvērtība 3-6 + Veģetārais'!AE64</f>
        <v>0</v>
      </c>
      <c r="AF64" s="249">
        <f>'Uzturvērtība 3-6 + Veģetārais'!AF64</f>
        <v>0</v>
      </c>
      <c r="AG64" s="249">
        <f>'Uzturvērtība 3-6 + Veģetārais'!AG64</f>
        <v>0.1</v>
      </c>
      <c r="AH64" s="249">
        <f>'Uzturvērtība 3-6 + Veģetārais'!AH64</f>
        <v>0.37</v>
      </c>
    </row>
    <row r="65" spans="1:34" ht="15">
      <c r="A65" s="183" t="s">
        <v>153</v>
      </c>
      <c r="B65" s="265">
        <v>18</v>
      </c>
      <c r="C65" s="265">
        <v>0.18</v>
      </c>
      <c r="D65" s="265">
        <v>0.05</v>
      </c>
      <c r="E65" s="265">
        <v>1.87</v>
      </c>
      <c r="F65" s="265">
        <v>9.9</v>
      </c>
      <c r="G65" s="20"/>
      <c r="H65" s="455" t="str">
        <f>'Uzturvērtība 3-6 + Veģetārais'!H65</f>
        <v>Piens</v>
      </c>
      <c r="I65" s="90">
        <f>'Uzturvērtība 3-6 + Veģetārais'!I65*80/100</f>
        <v>80</v>
      </c>
      <c r="J65" s="90">
        <f>'Uzturvērtība 3-6 + Veģetārais'!J65*80/100</f>
        <v>2.64</v>
      </c>
      <c r="K65" s="90">
        <f>'Uzturvērtība 3-6 + Veģetārais'!K65*80/100</f>
        <v>3.04</v>
      </c>
      <c r="L65" s="90">
        <f>'Uzturvērtība 3-6 + Veģetārais'!L65*80/100</f>
        <v>3.6</v>
      </c>
      <c r="M65" s="90">
        <f>'Uzturvērtība 3-6 + Veģetārais'!M65*80/100</f>
        <v>52.8</v>
      </c>
      <c r="N65" s="7"/>
      <c r="O65" s="40" t="str">
        <f>'Uzturvērtība 3-6 + Veģetārais'!O65</f>
        <v>Svaigs gurķis</v>
      </c>
      <c r="P65" s="40">
        <f>'Uzturvērtība 3-6 + Veģetārais'!P65</f>
        <v>10</v>
      </c>
      <c r="Q65" s="40">
        <f>'Uzturvērtība 3-6 + Veģetārais'!Q65</f>
        <v>7.0000000000000007E-2</v>
      </c>
      <c r="R65" s="40">
        <f>'Uzturvērtība 3-6 + Veģetārais'!R65</f>
        <v>0.01</v>
      </c>
      <c r="S65" s="40">
        <f>'Uzturvērtība 3-6 + Veģetārais'!S65</f>
        <v>0.36</v>
      </c>
      <c r="T65" s="40">
        <f>'Uzturvērtība 3-6 + Veģetārais'!T65</f>
        <v>1.5</v>
      </c>
      <c r="U65" s="7"/>
      <c r="V65" s="25"/>
      <c r="W65" s="25"/>
      <c r="X65" s="57" t="s">
        <v>22</v>
      </c>
      <c r="Y65" s="277" t="s">
        <v>23</v>
      </c>
      <c r="Z65" s="277" t="s">
        <v>24</v>
      </c>
      <c r="AA65" s="290" t="s">
        <v>5</v>
      </c>
      <c r="AB65" s="7"/>
      <c r="AC65" s="249" t="str">
        <f>'Uzturvērtība 3-6 + Veģetārais'!AC65</f>
        <v>Olas</v>
      </c>
      <c r="AD65" s="249">
        <f>'Uzturvērtība 3-6 + Veģetārais'!AD65</f>
        <v>18</v>
      </c>
      <c r="AE65" s="249">
        <f>'Uzturvērtība 3-6 + Veģetārais'!AE65</f>
        <v>2.2695652173913041</v>
      </c>
      <c r="AF65" s="249">
        <f>'Uzturvērtība 3-6 + Veģetārais'!AF65</f>
        <v>1.7843478260869565</v>
      </c>
      <c r="AG65" s="249">
        <f>'Uzturvērtība 3-6 + Veģetārais'!AG65</f>
        <v>0.1408695652173913</v>
      </c>
      <c r="AH65" s="249">
        <f>'Uzturvērtība 3-6 + Veģetārais'!AH65</f>
        <v>25.74</v>
      </c>
    </row>
    <row r="66" spans="1:34" ht="15">
      <c r="A66" s="267" t="s">
        <v>50</v>
      </c>
      <c r="B66" s="268">
        <v>18</v>
      </c>
      <c r="C66" s="268">
        <v>0.12377369541466272</v>
      </c>
      <c r="D66" s="268">
        <v>5.2510052600159944E-2</v>
      </c>
      <c r="E66" s="268">
        <v>1.3652613676041585</v>
      </c>
      <c r="F66" s="268">
        <v>5.6673349627744045</v>
      </c>
      <c r="G66" s="20"/>
      <c r="H66" s="455" t="str">
        <f>'Uzturvērtība 3-6 + Veģetārais'!H66</f>
        <v>Melone</v>
      </c>
      <c r="I66" s="90">
        <f>'Uzturvērtība 3-6 + Veģetārais'!I66*60/70</f>
        <v>60</v>
      </c>
      <c r="J66" s="90">
        <f>'Uzturvērtība 3-6 + Veģetārais'!J66*60/70</f>
        <v>0.3</v>
      </c>
      <c r="K66" s="90">
        <f>'Uzturvērtība 3-6 + Veģetārais'!K66*60/70</f>
        <v>6.0000000000000005E-2</v>
      </c>
      <c r="L66" s="90">
        <f>'Uzturvērtība 3-6 + Veģetārais'!L66*60/70</f>
        <v>5.46</v>
      </c>
      <c r="M66" s="90">
        <f>'Uzturvērtība 3-6 + Veģetārais'!M66*60/70</f>
        <v>21.6</v>
      </c>
      <c r="N66" s="7"/>
      <c r="O66" s="40" t="str">
        <f>'Uzturvērtība 3-6 + Veģetārais'!O66</f>
        <v>Paprika</v>
      </c>
      <c r="P66" s="40">
        <f>'Uzturvērtība 3-6 + Veģetārais'!P66</f>
        <v>5</v>
      </c>
      <c r="Q66" s="40">
        <f>'Uzturvērtība 3-6 + Veģetārais'!Q66</f>
        <v>0.05</v>
      </c>
      <c r="R66" s="40">
        <f>'Uzturvērtība 3-6 + Veģetārais'!R66</f>
        <v>1.4999999999999999E-2</v>
      </c>
      <c r="S66" s="40">
        <f>'Uzturvērtība 3-6 + Veģetārais'!S66</f>
        <v>0.3</v>
      </c>
      <c r="T66" s="40">
        <f>'Uzturvērtība 3-6 + Veģetārais'!T66</f>
        <v>1.55</v>
      </c>
      <c r="U66" s="7"/>
      <c r="V66" s="25"/>
      <c r="W66" s="25"/>
      <c r="X66" s="334">
        <f t="shared" ref="X66:AA66" si="16">X62+X52+X27+X12</f>
        <v>34.798389277389276</v>
      </c>
      <c r="Y66" s="334">
        <f t="shared" si="16"/>
        <v>22.934254953379948</v>
      </c>
      <c r="Z66" s="334">
        <f t="shared" si="16"/>
        <v>120.34235984848485</v>
      </c>
      <c r="AA66" s="334">
        <f t="shared" si="16"/>
        <v>803.40539772727277</v>
      </c>
      <c r="AB66" s="7"/>
      <c r="AC66" s="465" t="str">
        <f>'Uzturvērtība 3-6 + Veģetārais'!AC66</f>
        <v>Krējums</v>
      </c>
      <c r="AD66" s="465">
        <f>'Uzturvērtība 3-6 + Veģetārais'!AD66</f>
        <v>3</v>
      </c>
      <c r="AE66" s="465">
        <f>'Uzturvērtība 3-6 + Veģetārais'!AE66</f>
        <v>7.1999999999999995E-2</v>
      </c>
      <c r="AF66" s="465">
        <f>'Uzturvērtība 3-6 + Veģetārais'!AF66</f>
        <v>0.75</v>
      </c>
      <c r="AG66" s="465">
        <f>'Uzturvērtība 3-6 + Veģetārais'!AG66</f>
        <v>9.6000000000000002E-2</v>
      </c>
      <c r="AH66" s="465">
        <f>'Uzturvērtība 3-6 + Veģetārais'!AH66</f>
        <v>7.4099999999999993</v>
      </c>
    </row>
    <row r="67" spans="1:34" ht="15">
      <c r="A67" s="57" t="s">
        <v>44</v>
      </c>
      <c r="B67" s="22">
        <v>3</v>
      </c>
      <c r="C67" s="22">
        <v>0</v>
      </c>
      <c r="D67" s="22">
        <v>0</v>
      </c>
      <c r="E67" s="22">
        <v>5</v>
      </c>
      <c r="F67" s="58">
        <v>20.3</v>
      </c>
      <c r="G67" s="7"/>
      <c r="H67" s="275" t="s">
        <v>47</v>
      </c>
      <c r="I67" s="415">
        <f t="shared" ref="I67:M67" si="17">SUM(I56:I66)</f>
        <v>266.7</v>
      </c>
      <c r="J67" s="415">
        <f t="shared" si="17"/>
        <v>7.9656000000000011</v>
      </c>
      <c r="K67" s="415">
        <f t="shared" si="17"/>
        <v>19.192399999999999</v>
      </c>
      <c r="L67" s="415">
        <f t="shared" si="17"/>
        <v>49.493600000000001</v>
      </c>
      <c r="M67" s="276">
        <f t="shared" si="17"/>
        <v>393.56600000000003</v>
      </c>
      <c r="N67" s="7"/>
      <c r="O67" s="191" t="s">
        <v>157</v>
      </c>
      <c r="P67" s="264">
        <v>1</v>
      </c>
      <c r="Q67" s="264">
        <v>3.3000000000000002E-2</v>
      </c>
      <c r="R67" s="264">
        <v>4.0000000000000001E-3</v>
      </c>
      <c r="S67" s="264">
        <v>4.0000000000000001E-3</v>
      </c>
      <c r="T67" s="264">
        <v>0.22</v>
      </c>
      <c r="U67" s="7"/>
      <c r="V67" s="25"/>
      <c r="W67" s="228" t="s">
        <v>247</v>
      </c>
      <c r="X67" s="466" t="s">
        <v>248</v>
      </c>
      <c r="Y67" s="467" t="s">
        <v>249</v>
      </c>
      <c r="Z67" s="467"/>
      <c r="AA67" s="467" t="s">
        <v>250</v>
      </c>
      <c r="AB67" s="7"/>
      <c r="AC67" s="65" t="str">
        <f>'Uzturvērtība 3-6 + Veģetārais'!AC67</f>
        <v>Piens</v>
      </c>
      <c r="AD67" s="66">
        <f>'Uzturvērtība 3-6 + Veģetārais'!AD67*80/100</f>
        <v>80</v>
      </c>
      <c r="AE67" s="66">
        <f>'Uzturvērtība 3-6 + Veģetārais'!AE67*80/100</f>
        <v>2.64</v>
      </c>
      <c r="AF67" s="66">
        <f>'Uzturvērtība 3-6 + Veģetārais'!AF67*80/100</f>
        <v>3.04</v>
      </c>
      <c r="AG67" s="66">
        <f>'Uzturvērtība 3-6 + Veģetārais'!AG67*80/100</f>
        <v>3.6</v>
      </c>
      <c r="AH67" s="66">
        <f>'Uzturvērtība 3-6 + Veģetārais'!AH67*80/100</f>
        <v>52.8</v>
      </c>
    </row>
    <row r="68" spans="1:34" ht="15">
      <c r="A68" s="283" t="str">
        <f>'Uzturvērtība 3-6 + Veģetārais'!A69</f>
        <v>Ābols</v>
      </c>
      <c r="B68" s="269">
        <f>'Uzturvērtība 3-6 + Veģetārais'!B69*60/70</f>
        <v>60</v>
      </c>
      <c r="C68" s="269">
        <f>'Uzturvērtība 3-6 + Veģetārais'!C69*60/70</f>
        <v>0.22800000000000001</v>
      </c>
      <c r="D68" s="269">
        <f>'Uzturvērtība 3-6 + Veģetārais'!D69*60/70</f>
        <v>7.1999999999999995E-2</v>
      </c>
      <c r="E68" s="269">
        <f>'Uzturvērtība 3-6 + Veģetārais'!E69*60/70</f>
        <v>9.2760000000000016</v>
      </c>
      <c r="F68" s="269">
        <f>'Uzturvērtība 3-6 + Veģetārais'!F69*60/70</f>
        <v>34.799999999999997</v>
      </c>
      <c r="G68" s="7"/>
      <c r="H68" s="468"/>
      <c r="I68" s="20"/>
      <c r="J68" s="7"/>
      <c r="K68" s="7"/>
      <c r="L68" s="328"/>
      <c r="M68" s="469"/>
      <c r="N68" s="7"/>
      <c r="O68" s="46" t="s">
        <v>156</v>
      </c>
      <c r="P68" s="257">
        <f>'Uzturvērtība 3-6 + Veģetārais'!P67*80/100</f>
        <v>80</v>
      </c>
      <c r="Q68" s="257">
        <f>'Uzturvērtība 3-6 + Veģetārais'!Q67*80/100</f>
        <v>2.3199999999999998</v>
      </c>
      <c r="R68" s="257">
        <f>'Uzturvērtība 3-6 + Veģetārais'!R67*80/100</f>
        <v>2</v>
      </c>
      <c r="S68" s="257">
        <f>'Uzturvērtība 3-6 + Veģetārais'!S67*80/100</f>
        <v>3.04</v>
      </c>
      <c r="T68" s="257">
        <f>'Uzturvērtība 3-6 + Veģetārais'!T67*80/100</f>
        <v>37.6</v>
      </c>
      <c r="U68" s="7"/>
      <c r="V68" s="7"/>
      <c r="W68" s="356" t="s">
        <v>158</v>
      </c>
      <c r="X68" s="470" t="s">
        <v>251</v>
      </c>
      <c r="Y68" s="470" t="s">
        <v>252</v>
      </c>
      <c r="Z68" s="470" t="s">
        <v>253</v>
      </c>
      <c r="AA68" s="470" t="s">
        <v>254</v>
      </c>
      <c r="AB68" s="7"/>
      <c r="AC68" s="150" t="str">
        <f>'Uzturvērtība 3-6 + Veģetārais'!AC68</f>
        <v>Melone</v>
      </c>
      <c r="AD68" s="132">
        <f>'Uzturvērtība 3-6 + Veģetārais'!AD68*60/70</f>
        <v>60</v>
      </c>
      <c r="AE68" s="132">
        <f>'Uzturvērtība 3-6 + Veģetārais'!AE68*60/70</f>
        <v>0.3</v>
      </c>
      <c r="AF68" s="132">
        <f>'Uzturvērtība 3-6 + Veģetārais'!AF68*60/70</f>
        <v>6.0000000000000019E-2</v>
      </c>
      <c r="AG68" s="132">
        <f>'Uzturvērtība 3-6 + Veģetārais'!AG68*60/70</f>
        <v>5.46</v>
      </c>
      <c r="AH68" s="132">
        <f>'Uzturvērtība 3-6 + Veģetārais'!AH68*60/70</f>
        <v>21.6</v>
      </c>
    </row>
    <row r="69" spans="1:34" ht="15">
      <c r="A69" s="73" t="s">
        <v>47</v>
      </c>
      <c r="B69" s="74">
        <f t="shared" ref="B69:F69" si="18">SUM(B62:B68)</f>
        <v>187</v>
      </c>
      <c r="C69" s="74">
        <f t="shared" si="18"/>
        <v>11.331773695414663</v>
      </c>
      <c r="D69" s="74">
        <f t="shared" si="18"/>
        <v>11.37451005260016</v>
      </c>
      <c r="E69" s="74">
        <f t="shared" si="18"/>
        <v>27.691261367604163</v>
      </c>
      <c r="F69" s="74">
        <f t="shared" si="18"/>
        <v>252.90733496277443</v>
      </c>
      <c r="G69" s="7"/>
      <c r="H69" s="468"/>
      <c r="I69" s="20"/>
      <c r="J69" s="7"/>
      <c r="K69" s="7"/>
      <c r="L69" s="328"/>
      <c r="M69" s="228"/>
      <c r="N69" s="7"/>
      <c r="O69" s="71" t="s">
        <v>47</v>
      </c>
      <c r="P69" s="72">
        <f t="shared" ref="P69:T69" si="19">SUM(P59:P68)</f>
        <v>155.19999999999999</v>
      </c>
      <c r="Q69" s="72">
        <f t="shared" si="19"/>
        <v>10.836000000000002</v>
      </c>
      <c r="R69" s="72">
        <f t="shared" si="19"/>
        <v>7.81</v>
      </c>
      <c r="S69" s="72">
        <f t="shared" si="19"/>
        <v>14.402000000000001</v>
      </c>
      <c r="T69" s="72">
        <f t="shared" si="19"/>
        <v>168.74</v>
      </c>
      <c r="U69" s="7"/>
      <c r="V69" s="228"/>
      <c r="W69" s="469"/>
      <c r="X69" s="469"/>
      <c r="Y69" s="469"/>
      <c r="Z69" s="469"/>
      <c r="AA69" s="469"/>
      <c r="AB69" s="7"/>
      <c r="AC69" s="286" t="s">
        <v>47</v>
      </c>
      <c r="AD69" s="154">
        <f t="shared" ref="AD69:AH69" si="20">SUM(AD59:AD68)</f>
        <v>199.6</v>
      </c>
      <c r="AE69" s="154">
        <f t="shared" si="20"/>
        <v>6.8754463362724225</v>
      </c>
      <c r="AF69" s="154">
        <f t="shared" si="20"/>
        <v>14.015117056856186</v>
      </c>
      <c r="AG69" s="154">
        <f t="shared" si="20"/>
        <v>33.94151991486774</v>
      </c>
      <c r="AH69" s="154">
        <f t="shared" si="20"/>
        <v>285.77000000000004</v>
      </c>
    </row>
    <row r="70" spans="1:34" ht="15">
      <c r="A70" s="25"/>
      <c r="B70" s="25"/>
      <c r="C70" s="49"/>
      <c r="D70" s="49"/>
      <c r="E70" s="49"/>
      <c r="F70" s="49"/>
      <c r="G70" s="7"/>
      <c r="H70" s="468"/>
      <c r="I70" s="228"/>
      <c r="J70" s="291" t="s">
        <v>163</v>
      </c>
      <c r="K70" s="471"/>
      <c r="L70" s="471"/>
      <c r="M70" s="472"/>
      <c r="N70" s="7"/>
      <c r="O70" s="7"/>
      <c r="P70" s="7"/>
      <c r="Q70" s="49"/>
      <c r="R70" s="49"/>
      <c r="S70" s="49"/>
      <c r="T70" s="49"/>
      <c r="U70" s="7"/>
      <c r="V70" s="328"/>
      <c r="W70" s="544"/>
      <c r="X70" s="525"/>
      <c r="Y70" s="328"/>
      <c r="Z70" s="328"/>
      <c r="AA70" s="328"/>
      <c r="AB70" s="7"/>
      <c r="AC70" s="25"/>
      <c r="AD70" s="25"/>
      <c r="AE70" s="49"/>
      <c r="AF70" s="49"/>
      <c r="AG70" s="49"/>
      <c r="AH70" s="49"/>
    </row>
    <row r="71" spans="1:34" ht="15">
      <c r="A71" s="25"/>
      <c r="B71" s="25"/>
      <c r="C71" s="271" t="s">
        <v>155</v>
      </c>
      <c r="D71" s="271"/>
      <c r="E71" s="271"/>
      <c r="F71" s="271"/>
      <c r="G71" s="468"/>
      <c r="H71" s="468"/>
      <c r="I71" s="469"/>
      <c r="J71" s="57" t="s">
        <v>22</v>
      </c>
      <c r="K71" s="277" t="s">
        <v>23</v>
      </c>
      <c r="L71" s="277" t="s">
        <v>24</v>
      </c>
      <c r="M71" s="290" t="s">
        <v>5</v>
      </c>
      <c r="N71" s="7"/>
      <c r="O71" s="7"/>
      <c r="P71" s="7"/>
      <c r="Q71" s="49"/>
      <c r="R71" s="49"/>
      <c r="S71" s="49"/>
      <c r="T71" s="49"/>
      <c r="U71" s="7"/>
      <c r="V71" s="328"/>
      <c r="W71" s="545"/>
      <c r="X71" s="525"/>
      <c r="Y71" s="542"/>
      <c r="Z71" s="542"/>
      <c r="AA71" s="542"/>
      <c r="AB71" s="7"/>
      <c r="AC71" s="25"/>
      <c r="AD71" s="25"/>
      <c r="AE71" s="534" t="s">
        <v>155</v>
      </c>
      <c r="AF71" s="522"/>
      <c r="AG71" s="522"/>
      <c r="AH71" s="522"/>
    </row>
    <row r="72" spans="1:34" ht="15">
      <c r="A72" s="25"/>
      <c r="B72" s="88"/>
      <c r="C72" s="277" t="s">
        <v>22</v>
      </c>
      <c r="D72" s="277" t="s">
        <v>23</v>
      </c>
      <c r="E72" s="277" t="s">
        <v>24</v>
      </c>
      <c r="F72" s="277" t="s">
        <v>5</v>
      </c>
      <c r="G72" s="468"/>
      <c r="H72" s="468"/>
      <c r="I72" s="228"/>
      <c r="J72" s="299">
        <f t="shared" ref="J72:M72" si="21">J67+J52+J33+J18</f>
        <v>40.781683333333334</v>
      </c>
      <c r="K72" s="299">
        <f t="shared" si="21"/>
        <v>47.374816666666675</v>
      </c>
      <c r="L72" s="299">
        <f t="shared" si="21"/>
        <v>110.81164166666666</v>
      </c>
      <c r="M72" s="299">
        <f t="shared" si="21"/>
        <v>1029.8322083333335</v>
      </c>
      <c r="N72" s="7"/>
      <c r="O72" s="474"/>
      <c r="P72" s="7"/>
      <c r="Q72" s="537" t="s">
        <v>163</v>
      </c>
      <c r="R72" s="527"/>
      <c r="S72" s="527"/>
      <c r="T72" s="536"/>
      <c r="U72" s="7"/>
      <c r="V72" s="328"/>
      <c r="W72" s="525"/>
      <c r="X72" s="525"/>
      <c r="Y72" s="525"/>
      <c r="Z72" s="525"/>
      <c r="AA72" s="525"/>
      <c r="AB72" s="7"/>
      <c r="AC72" s="25"/>
      <c r="AD72" s="88"/>
      <c r="AE72" s="277" t="s">
        <v>22</v>
      </c>
      <c r="AF72" s="277" t="s">
        <v>23</v>
      </c>
      <c r="AG72" s="277" t="s">
        <v>24</v>
      </c>
      <c r="AH72" s="277" t="s">
        <v>5</v>
      </c>
    </row>
    <row r="73" spans="1:34" ht="15">
      <c r="A73" s="25"/>
      <c r="B73" s="88"/>
      <c r="C73" s="282">
        <f t="shared" ref="C73:F73" si="22">C69+C56+C37+C19</f>
        <v>34.359799038127505</v>
      </c>
      <c r="D73" s="282">
        <f t="shared" si="22"/>
        <v>30.117079947982557</v>
      </c>
      <c r="E73" s="282">
        <f t="shared" si="22"/>
        <v>122.73384343831124</v>
      </c>
      <c r="F73" s="282">
        <f t="shared" si="22"/>
        <v>863.95941198297646</v>
      </c>
      <c r="G73" s="468"/>
      <c r="H73" s="468"/>
      <c r="I73" s="475"/>
      <c r="J73" s="476" t="s">
        <v>251</v>
      </c>
      <c r="K73" s="476" t="s">
        <v>252</v>
      </c>
      <c r="L73" s="476" t="s">
        <v>253</v>
      </c>
      <c r="M73" s="476" t="s">
        <v>254</v>
      </c>
      <c r="N73" s="7"/>
      <c r="O73" s="474"/>
      <c r="P73" s="7"/>
      <c r="Q73" s="57" t="s">
        <v>22</v>
      </c>
      <c r="R73" s="277" t="s">
        <v>23</v>
      </c>
      <c r="S73" s="277" t="s">
        <v>24</v>
      </c>
      <c r="T73" s="290" t="s">
        <v>5</v>
      </c>
      <c r="U73" s="7"/>
      <c r="W73" s="7"/>
      <c r="X73" s="7"/>
      <c r="Y73" s="7"/>
      <c r="Z73" s="7"/>
      <c r="AA73" s="7"/>
      <c r="AB73" s="7"/>
      <c r="AC73" s="25"/>
      <c r="AD73" s="88"/>
      <c r="AE73" s="282">
        <f t="shared" ref="AE73:AH73" si="23">AE69+AE53+AE27+AE12</f>
        <v>37.403979544292476</v>
      </c>
      <c r="AF73" s="282">
        <f t="shared" si="23"/>
        <v>33.761563522284462</v>
      </c>
      <c r="AG73" s="282">
        <f t="shared" si="23"/>
        <v>104.07781974532624</v>
      </c>
      <c r="AH73" s="282">
        <f t="shared" si="23"/>
        <v>857.02135808270691</v>
      </c>
    </row>
    <row r="74" spans="1:34" ht="15">
      <c r="A74" s="7"/>
      <c r="B74" s="228"/>
      <c r="C74" s="470" t="s">
        <v>251</v>
      </c>
      <c r="D74" s="470" t="s">
        <v>252</v>
      </c>
      <c r="E74" s="470" t="s">
        <v>253</v>
      </c>
      <c r="F74" s="470" t="s">
        <v>254</v>
      </c>
      <c r="G74" s="468"/>
      <c r="H74" s="468"/>
      <c r="I74" s="296" t="s">
        <v>208</v>
      </c>
      <c r="J74" s="296" t="s">
        <v>255</v>
      </c>
      <c r="K74" s="469" t="s">
        <v>256</v>
      </c>
      <c r="L74" s="473"/>
      <c r="M74" s="469" t="s">
        <v>257</v>
      </c>
      <c r="N74" s="477"/>
      <c r="O74" s="7"/>
      <c r="P74" s="7"/>
      <c r="Q74" s="299">
        <f t="shared" ref="Q74:T74" si="24">Q69+Q54+Q33+Q14</f>
        <v>53.34007738095238</v>
      </c>
      <c r="R74" s="478">
        <f t="shared" si="24"/>
        <v>46.425347222222214</v>
      </c>
      <c r="S74" s="478">
        <f t="shared" si="24"/>
        <v>75.2622619047619</v>
      </c>
      <c r="T74" s="334">
        <f t="shared" si="24"/>
        <v>932.41849999999999</v>
      </c>
      <c r="U74" s="7"/>
      <c r="V74" s="7"/>
      <c r="W74" s="7"/>
      <c r="X74" s="7"/>
      <c r="Y74" s="7"/>
      <c r="Z74" s="7"/>
      <c r="AA74" s="7"/>
      <c r="AB74" s="7"/>
      <c r="AC74" s="7"/>
      <c r="AD74" s="228" t="s">
        <v>247</v>
      </c>
      <c r="AE74" s="148" t="s">
        <v>258</v>
      </c>
      <c r="AF74" s="148"/>
      <c r="AG74" s="148"/>
      <c r="AH74" s="479">
        <v>57</v>
      </c>
    </row>
    <row r="75" spans="1:34" ht="12.75">
      <c r="A75" s="7"/>
      <c r="B75" s="296" t="s">
        <v>208</v>
      </c>
      <c r="C75" s="296" t="s">
        <v>248</v>
      </c>
      <c r="D75" s="469"/>
      <c r="E75" s="473" t="s">
        <v>197</v>
      </c>
      <c r="F75" s="467">
        <v>63</v>
      </c>
      <c r="G75" s="468"/>
      <c r="H75" s="468"/>
      <c r="I75" s="296"/>
      <c r="J75" s="296"/>
      <c r="K75" s="469"/>
      <c r="L75" s="469"/>
      <c r="M75" s="296"/>
      <c r="N75" s="480"/>
      <c r="O75" s="481"/>
      <c r="P75" s="296"/>
      <c r="Q75" s="228" t="s">
        <v>259</v>
      </c>
      <c r="R75" s="228" t="s">
        <v>260</v>
      </c>
      <c r="S75" s="228" t="s">
        <v>261</v>
      </c>
      <c r="T75" s="228" t="s">
        <v>262</v>
      </c>
      <c r="U75" s="7"/>
      <c r="V75" s="7"/>
      <c r="W75" s="7"/>
      <c r="X75" s="7"/>
      <c r="Y75" s="7"/>
      <c r="Z75" s="7"/>
      <c r="AA75" s="7"/>
      <c r="AB75" s="328"/>
      <c r="AC75" s="296"/>
      <c r="AD75" s="469"/>
      <c r="AE75" s="470" t="s">
        <v>251</v>
      </c>
      <c r="AF75" s="470" t="s">
        <v>252</v>
      </c>
      <c r="AG75" s="470" t="s">
        <v>253</v>
      </c>
      <c r="AH75" s="470" t="s">
        <v>254</v>
      </c>
    </row>
    <row r="76" spans="1:34" ht="12.75">
      <c r="A76" s="328"/>
      <c r="B76" s="548"/>
      <c r="C76" s="525"/>
      <c r="D76" s="328"/>
      <c r="E76" s="328"/>
      <c r="F76" s="7"/>
      <c r="G76" s="468"/>
      <c r="I76" s="543"/>
      <c r="J76" s="521"/>
      <c r="K76" s="340" t="s">
        <v>194</v>
      </c>
      <c r="L76" s="340"/>
      <c r="N76" s="482"/>
      <c r="O76" s="483"/>
      <c r="P76" s="356" t="s">
        <v>158</v>
      </c>
      <c r="Q76" s="470" t="s">
        <v>251</v>
      </c>
      <c r="R76" s="470" t="s">
        <v>252</v>
      </c>
      <c r="S76" s="470" t="s">
        <v>253</v>
      </c>
      <c r="T76" s="470" t="s">
        <v>254</v>
      </c>
      <c r="U76" s="7"/>
      <c r="V76" s="7"/>
      <c r="AB76" s="7"/>
      <c r="AC76" s="295"/>
      <c r="AD76" s="7"/>
      <c r="AE76" s="7"/>
      <c r="AF76" s="7"/>
      <c r="AG76" s="7"/>
      <c r="AH76" s="7"/>
    </row>
    <row r="77" spans="1:34" ht="12.75">
      <c r="A77" s="7"/>
      <c r="B77" s="547"/>
      <c r="C77" s="525"/>
      <c r="D77" s="7"/>
      <c r="E77" s="7"/>
      <c r="F77" s="7"/>
      <c r="G77" s="468"/>
      <c r="I77" s="540" t="s">
        <v>198</v>
      </c>
      <c r="J77" s="521"/>
      <c r="K77" s="377">
        <f>I10+I17+I44+I31+I65</f>
        <v>108.05208333333334</v>
      </c>
      <c r="L77" s="340"/>
      <c r="N77" s="484"/>
      <c r="O77" s="485"/>
      <c r="P77" s="469"/>
      <c r="Q77" s="469"/>
      <c r="R77" s="469"/>
      <c r="S77" s="469"/>
      <c r="T77" s="469"/>
      <c r="U77" s="7"/>
      <c r="AB77" s="7"/>
      <c r="AC77" s="7"/>
      <c r="AD77" s="7"/>
      <c r="AE77" s="7"/>
      <c r="AF77" s="7"/>
      <c r="AG77" s="7"/>
      <c r="AH77" s="7"/>
    </row>
    <row r="78" spans="1:34" ht="12.75">
      <c r="A78" s="7"/>
      <c r="B78" s="7"/>
      <c r="C78" s="7"/>
      <c r="D78" s="7"/>
      <c r="E78" s="7"/>
      <c r="F78" s="7"/>
      <c r="G78" s="468"/>
      <c r="I78" s="540" t="s">
        <v>200</v>
      </c>
      <c r="J78" s="521"/>
      <c r="K78" s="340"/>
      <c r="L78" s="340"/>
      <c r="N78" s="7"/>
      <c r="O78" s="486"/>
      <c r="P78" s="469"/>
      <c r="Q78" s="328"/>
      <c r="R78" s="328"/>
      <c r="S78" s="469"/>
      <c r="T78" s="328"/>
      <c r="U78" s="7"/>
      <c r="AB78" s="7"/>
      <c r="AC78" s="7"/>
      <c r="AD78" s="7"/>
      <c r="AE78" s="7"/>
      <c r="AF78" s="7"/>
      <c r="AG78" s="7"/>
      <c r="AH78" s="7"/>
    </row>
    <row r="79" spans="1:34" ht="12.75">
      <c r="A79" s="7"/>
      <c r="B79" s="7"/>
      <c r="C79" s="7"/>
      <c r="D79" s="7"/>
      <c r="E79" s="7"/>
      <c r="F79" s="7"/>
      <c r="G79" s="7"/>
      <c r="I79" s="540" t="s">
        <v>201</v>
      </c>
      <c r="J79" s="521"/>
      <c r="K79" s="344">
        <f>I42+I15</f>
        <v>76.25</v>
      </c>
      <c r="L79" s="340"/>
      <c r="N79" s="7"/>
      <c r="O79" s="328"/>
      <c r="P79" s="545"/>
      <c r="Q79" s="525"/>
      <c r="R79" s="542"/>
      <c r="S79" s="542"/>
      <c r="T79" s="542"/>
      <c r="U79" s="7"/>
      <c r="X79" s="543"/>
      <c r="Y79" s="521"/>
      <c r="Z79" s="340" t="s">
        <v>194</v>
      </c>
      <c r="AA79" s="340"/>
      <c r="AB79" s="7"/>
      <c r="AC79" s="7"/>
      <c r="AD79" s="7"/>
      <c r="AE79" s="7"/>
      <c r="AF79" s="7"/>
      <c r="AG79" s="7"/>
      <c r="AH79" s="7"/>
    </row>
    <row r="80" spans="1:34" ht="12.75">
      <c r="A80" s="7"/>
      <c r="B80" s="7"/>
      <c r="C80" s="7"/>
      <c r="D80" s="7"/>
      <c r="E80" s="7"/>
      <c r="F80" s="7"/>
      <c r="G80" s="7"/>
      <c r="I80" s="540" t="s">
        <v>202</v>
      </c>
      <c r="J80" s="521"/>
      <c r="K80" s="344">
        <f>I14+I50+I26+I25+I51+I45</f>
        <v>72.4375</v>
      </c>
      <c r="L80" s="340"/>
      <c r="N80" s="7"/>
      <c r="P80" s="525"/>
      <c r="Q80" s="525"/>
      <c r="R80" s="525"/>
      <c r="S80" s="525"/>
      <c r="T80" s="525"/>
      <c r="U80" s="7"/>
      <c r="X80" s="540" t="s">
        <v>198</v>
      </c>
      <c r="Y80" s="521"/>
      <c r="Z80" s="344">
        <f>W10+W46+W57</f>
        <v>109</v>
      </c>
      <c r="AA80" s="340"/>
      <c r="AB80" s="7"/>
      <c r="AC80" s="7"/>
      <c r="AD80" s="543"/>
      <c r="AE80" s="521"/>
      <c r="AF80" s="340" t="s">
        <v>194</v>
      </c>
      <c r="AG80" s="340"/>
      <c r="AH80" s="7"/>
    </row>
    <row r="81" spans="1:34" ht="12.75">
      <c r="A81" s="7"/>
      <c r="B81" s="522"/>
      <c r="C81" s="523"/>
      <c r="D81" s="340" t="s">
        <v>194</v>
      </c>
      <c r="E81" s="340"/>
      <c r="F81" s="7"/>
      <c r="G81" s="7"/>
      <c r="I81" s="540" t="s">
        <v>203</v>
      </c>
      <c r="J81" s="521"/>
      <c r="K81" s="344">
        <f>I14+I50</f>
        <v>22</v>
      </c>
      <c r="L81" s="340"/>
      <c r="N81" s="7"/>
      <c r="O81" s="296"/>
      <c r="P81" s="296"/>
      <c r="Q81" s="296"/>
      <c r="R81" s="228"/>
      <c r="S81" s="228"/>
      <c r="T81" s="228"/>
      <c r="U81" s="7"/>
      <c r="X81" s="540" t="s">
        <v>200</v>
      </c>
      <c r="Y81" s="521"/>
      <c r="Z81" s="344">
        <f>W45</f>
        <v>0.6</v>
      </c>
      <c r="AA81" s="340"/>
      <c r="AB81" s="7"/>
      <c r="AC81" s="7"/>
      <c r="AD81" s="540" t="s">
        <v>198</v>
      </c>
      <c r="AE81" s="521"/>
      <c r="AF81" s="344">
        <f>AD11+AD22+AD44+AD34+AD52+AD67+AD60+AD66</f>
        <v>196.17000000000002</v>
      </c>
      <c r="AG81" s="340"/>
      <c r="AH81" s="7"/>
    </row>
    <row r="82" spans="1:34" ht="12.75">
      <c r="A82" s="7"/>
      <c r="B82" s="487" t="s">
        <v>198</v>
      </c>
      <c r="C82" s="488"/>
      <c r="D82" s="344">
        <f>B9+B35+B63+B54</f>
        <v>115.44444444444444</v>
      </c>
      <c r="E82" s="340"/>
      <c r="F82" s="7"/>
      <c r="G82" s="7"/>
      <c r="I82" s="540" t="s">
        <v>64</v>
      </c>
      <c r="J82" s="521"/>
      <c r="K82" s="344">
        <f>I23</f>
        <v>23</v>
      </c>
      <c r="L82" s="340"/>
      <c r="N82" s="7"/>
      <c r="O82" s="328"/>
      <c r="P82" s="469"/>
      <c r="Q82" s="469"/>
      <c r="R82" s="469"/>
      <c r="S82" s="469"/>
      <c r="T82" s="469"/>
      <c r="U82" s="7"/>
      <c r="X82" s="540" t="s">
        <v>201</v>
      </c>
      <c r="Y82" s="521"/>
      <c r="Z82" s="344">
        <f>W36</f>
        <v>46.875</v>
      </c>
      <c r="AA82" s="340"/>
      <c r="AB82" s="7"/>
      <c r="AC82" s="7"/>
      <c r="AD82" s="540" t="s">
        <v>200</v>
      </c>
      <c r="AE82" s="521"/>
      <c r="AF82" s="344">
        <f>AD21+AD58</f>
        <v>56.25</v>
      </c>
      <c r="AG82" s="340"/>
      <c r="AH82" s="7"/>
    </row>
    <row r="83" spans="1:34" ht="12.75">
      <c r="A83" s="7"/>
      <c r="B83" s="487" t="s">
        <v>200</v>
      </c>
      <c r="C83" s="488"/>
      <c r="D83" s="344">
        <f>B62</f>
        <v>56</v>
      </c>
      <c r="E83" s="340"/>
      <c r="F83" s="7"/>
      <c r="G83" s="7"/>
      <c r="I83" s="540" t="s">
        <v>204</v>
      </c>
      <c r="J83" s="521"/>
      <c r="K83" s="344">
        <f>I56+I66</f>
        <v>116</v>
      </c>
      <c r="L83" s="340"/>
      <c r="N83" s="7"/>
      <c r="O83" s="328"/>
      <c r="P83" s="544"/>
      <c r="Q83" s="525"/>
      <c r="R83" s="328"/>
      <c r="S83" s="328"/>
      <c r="T83" s="328"/>
      <c r="U83" s="7"/>
      <c r="X83" s="540" t="s">
        <v>202</v>
      </c>
      <c r="Y83" s="521"/>
      <c r="Z83" s="344">
        <f>W18+W19+W44+W48+W49+W58</f>
        <v>91</v>
      </c>
      <c r="AA83" s="340"/>
      <c r="AB83" s="7"/>
      <c r="AC83" s="7"/>
      <c r="AD83" s="540" t="s">
        <v>201</v>
      </c>
      <c r="AE83" s="521"/>
      <c r="AF83" s="344">
        <f>AD36</f>
        <v>75</v>
      </c>
      <c r="AG83" s="340"/>
      <c r="AH83" s="7"/>
    </row>
    <row r="84" spans="1:34" ht="12.75">
      <c r="A84" s="7"/>
      <c r="B84" s="487" t="s">
        <v>201</v>
      </c>
      <c r="C84" s="488"/>
      <c r="D84" s="344">
        <f>B45+B46</f>
        <v>56.25</v>
      </c>
      <c r="E84" s="340"/>
      <c r="F84" s="7"/>
      <c r="G84" s="7"/>
      <c r="I84" s="538" t="s">
        <v>263</v>
      </c>
      <c r="J84" s="521"/>
      <c r="K84" s="353">
        <f>I66</f>
        <v>60</v>
      </c>
      <c r="L84" s="374"/>
      <c r="N84" s="7"/>
      <c r="O84" s="328"/>
      <c r="P84" s="545"/>
      <c r="Q84" s="525"/>
      <c r="R84" s="542"/>
      <c r="S84" s="542"/>
      <c r="T84" s="542"/>
      <c r="U84" s="7"/>
      <c r="X84" s="540" t="s">
        <v>203</v>
      </c>
      <c r="Y84" s="521"/>
      <c r="Z84" s="344">
        <f>W48+W49+W58</f>
        <v>66</v>
      </c>
      <c r="AA84" s="340"/>
      <c r="AB84" s="7"/>
      <c r="AC84" s="7"/>
      <c r="AD84" s="540" t="s">
        <v>202</v>
      </c>
      <c r="AE84" s="521"/>
      <c r="AF84" s="344">
        <f>AD19+AD20+AD17+AD49+AD50</f>
        <v>112</v>
      </c>
      <c r="AG84" s="340"/>
      <c r="AH84" s="7"/>
    </row>
    <row r="85" spans="1:34" ht="12.75">
      <c r="A85" s="7"/>
      <c r="B85" s="487" t="s">
        <v>202</v>
      </c>
      <c r="C85" s="488"/>
      <c r="D85" s="344">
        <f>B26+B24+B27+B25+B52+B53+B48+B50</f>
        <v>87.797499999999999</v>
      </c>
      <c r="E85" s="340"/>
      <c r="F85" s="7"/>
      <c r="G85" s="7"/>
      <c r="N85" s="7"/>
      <c r="P85" s="525"/>
      <c r="Q85" s="525"/>
      <c r="R85" s="525"/>
      <c r="S85" s="525"/>
      <c r="T85" s="525"/>
      <c r="U85" s="7"/>
      <c r="X85" s="540" t="s">
        <v>64</v>
      </c>
      <c r="Y85" s="521"/>
      <c r="Z85" s="344">
        <f>W37</f>
        <v>57.1875</v>
      </c>
      <c r="AA85" s="340"/>
      <c r="AB85" s="7"/>
      <c r="AC85" s="7"/>
      <c r="AD85" s="540" t="s">
        <v>203</v>
      </c>
      <c r="AE85" s="521"/>
      <c r="AF85" s="344">
        <f>AD49+AD50</f>
        <v>33</v>
      </c>
      <c r="AG85" s="340"/>
      <c r="AH85" s="7"/>
    </row>
    <row r="86" spans="1:34" ht="12.75">
      <c r="A86" s="7"/>
      <c r="B86" s="487" t="s">
        <v>203</v>
      </c>
      <c r="C86" s="488"/>
      <c r="D86" s="344">
        <f>B52+B53</f>
        <v>35</v>
      </c>
      <c r="E86" s="340"/>
      <c r="F86" s="7"/>
      <c r="G86" s="7"/>
      <c r="N86" s="7"/>
      <c r="O86" s="7"/>
      <c r="P86" s="7"/>
      <c r="Q86" s="7"/>
      <c r="R86" s="7"/>
      <c r="S86" s="7"/>
      <c r="T86" s="7"/>
      <c r="U86" s="7"/>
      <c r="X86" s="540" t="s">
        <v>204</v>
      </c>
      <c r="Y86" s="521"/>
      <c r="Z86" s="344">
        <f>W61+W11</f>
        <v>100</v>
      </c>
      <c r="AA86" s="340"/>
      <c r="AB86" s="7"/>
      <c r="AC86" s="7"/>
      <c r="AD86" s="540" t="s">
        <v>64</v>
      </c>
      <c r="AE86" s="521"/>
      <c r="AF86" s="344">
        <f>AD33+AD18</f>
        <v>90</v>
      </c>
      <c r="AG86" s="340"/>
      <c r="AH86" s="7"/>
    </row>
    <row r="87" spans="1:34" ht="12.75">
      <c r="A87" s="7"/>
      <c r="B87" s="487" t="s">
        <v>64</v>
      </c>
      <c r="C87" s="488"/>
      <c r="D87" s="265">
        <f>B28</f>
        <v>13</v>
      </c>
      <c r="E87" s="340"/>
      <c r="F87" s="7"/>
      <c r="N87" s="7"/>
      <c r="O87" s="7"/>
      <c r="P87" s="7"/>
      <c r="Q87" s="7"/>
      <c r="R87" s="7"/>
      <c r="S87" s="7"/>
      <c r="T87" s="7"/>
      <c r="U87" s="7"/>
      <c r="X87" s="538" t="s">
        <v>264</v>
      </c>
      <c r="Y87" s="521"/>
      <c r="Z87" s="353">
        <f>W61+W11</f>
        <v>100</v>
      </c>
      <c r="AA87" s="374"/>
      <c r="AB87" s="7"/>
      <c r="AC87" s="7"/>
      <c r="AD87" s="540" t="s">
        <v>204</v>
      </c>
      <c r="AE87" s="521"/>
      <c r="AF87" s="344">
        <f>AD68+AD10</f>
        <v>100</v>
      </c>
      <c r="AG87" s="340"/>
      <c r="AH87" s="7"/>
    </row>
    <row r="88" spans="1:34" ht="12.75">
      <c r="A88" s="7"/>
      <c r="B88" s="487" t="s">
        <v>204</v>
      </c>
      <c r="C88" s="488"/>
      <c r="D88" s="344">
        <f>B68+B18+B14</f>
        <v>106</v>
      </c>
      <c r="E88" s="340"/>
      <c r="F88" s="7"/>
      <c r="O88" s="7"/>
      <c r="P88" s="7"/>
      <c r="Q88" s="7"/>
      <c r="R88" s="7"/>
      <c r="S88" s="7"/>
      <c r="T88" s="7"/>
      <c r="U88" s="7"/>
      <c r="AB88" s="7"/>
      <c r="AC88" s="7"/>
      <c r="AD88" s="538" t="s">
        <v>265</v>
      </c>
      <c r="AE88" s="521"/>
      <c r="AF88" s="353">
        <f>AD68+AD10</f>
        <v>100</v>
      </c>
      <c r="AG88" s="374"/>
      <c r="AH88" s="7"/>
    </row>
    <row r="89" spans="1:34" ht="12.75">
      <c r="A89" s="7"/>
      <c r="B89" s="489" t="s">
        <v>266</v>
      </c>
      <c r="C89" s="490"/>
      <c r="D89" s="353">
        <f>B68+B18</f>
        <v>100</v>
      </c>
      <c r="E89" s="374"/>
      <c r="F89" s="7"/>
      <c r="O89" s="7"/>
      <c r="P89" s="7"/>
      <c r="Q89" s="7"/>
      <c r="R89" s="7"/>
      <c r="S89" s="7"/>
      <c r="T89" s="7"/>
      <c r="U89" s="7"/>
      <c r="AB89" s="7"/>
      <c r="AC89" s="7"/>
      <c r="AD89" s="7"/>
      <c r="AE89" s="7"/>
      <c r="AF89" s="7"/>
      <c r="AG89" s="7"/>
      <c r="AH89" s="7"/>
    </row>
    <row r="90" spans="1:34" ht="12.75">
      <c r="A90" s="97"/>
      <c r="B90" s="7"/>
      <c r="C90" s="7"/>
      <c r="D90" s="7"/>
      <c r="E90" s="7"/>
      <c r="F90" s="7"/>
      <c r="O90" s="7"/>
      <c r="P90" s="7"/>
      <c r="Q90" s="7"/>
      <c r="R90" s="7"/>
      <c r="S90" s="7"/>
      <c r="T90" s="7"/>
      <c r="U90" s="7"/>
      <c r="AB90" s="7"/>
      <c r="AC90" s="7"/>
      <c r="AD90" s="7"/>
      <c r="AE90" s="7"/>
      <c r="AF90" s="7"/>
      <c r="AG90" s="7"/>
      <c r="AH90" s="7"/>
    </row>
    <row r="91" spans="1:34" ht="12.75">
      <c r="A91" s="7"/>
      <c r="B91" s="7"/>
      <c r="C91" s="7"/>
      <c r="D91" s="7"/>
      <c r="E91" s="7"/>
      <c r="F91" s="7"/>
      <c r="O91" s="7"/>
      <c r="P91" s="543"/>
      <c r="Q91" s="521"/>
      <c r="R91" s="340" t="s">
        <v>194</v>
      </c>
      <c r="S91" s="340"/>
      <c r="T91" s="7"/>
      <c r="U91" s="7"/>
      <c r="AB91" s="7"/>
      <c r="AC91" s="7"/>
      <c r="AD91" s="7"/>
      <c r="AE91" s="7"/>
      <c r="AF91" s="7"/>
      <c r="AG91" s="7"/>
      <c r="AH91" s="7"/>
    </row>
    <row r="92" spans="1:34" ht="12.75">
      <c r="A92" s="31"/>
      <c r="B92" s="31"/>
      <c r="C92" s="31"/>
      <c r="D92" s="31"/>
      <c r="E92" s="31"/>
      <c r="F92" s="31"/>
      <c r="O92" s="7"/>
      <c r="P92" s="540" t="s">
        <v>198</v>
      </c>
      <c r="Q92" s="521"/>
      <c r="R92" s="344">
        <f>P10+P60+P68+P32+P43</f>
        <v>125.3875</v>
      </c>
      <c r="S92" s="340"/>
      <c r="T92" s="7"/>
      <c r="U92" s="7"/>
      <c r="AB92" s="7"/>
      <c r="AC92" s="7"/>
      <c r="AD92" s="7"/>
      <c r="AE92" s="7"/>
      <c r="AF92" s="7"/>
      <c r="AG92" s="7"/>
      <c r="AH92" s="7"/>
    </row>
    <row r="93" spans="1:34" ht="12.75">
      <c r="A93" s="31"/>
      <c r="B93" s="80"/>
      <c r="C93" s="80"/>
      <c r="D93" s="80"/>
      <c r="E93" s="80"/>
      <c r="F93" s="80"/>
      <c r="O93" s="7"/>
      <c r="P93" s="540" t="s">
        <v>200</v>
      </c>
      <c r="Q93" s="521"/>
      <c r="R93" s="344">
        <f>P9+P63</f>
        <v>78.8</v>
      </c>
      <c r="S93" s="340"/>
      <c r="T93" s="7"/>
      <c r="U93" s="7"/>
      <c r="AB93" s="7"/>
      <c r="AC93" s="7"/>
      <c r="AD93" s="7"/>
      <c r="AE93" s="7"/>
      <c r="AF93" s="7"/>
      <c r="AG93" s="7"/>
      <c r="AH93" s="7"/>
    </row>
    <row r="94" spans="1:34" ht="12.75">
      <c r="A94" s="356"/>
      <c r="B94" s="80"/>
      <c r="C94" s="80"/>
      <c r="D94" s="80"/>
      <c r="E94" s="80"/>
      <c r="F94" s="80"/>
      <c r="J94" s="335"/>
      <c r="L94" s="328"/>
      <c r="M94" s="328"/>
      <c r="O94" s="7"/>
      <c r="P94" s="540" t="s">
        <v>201</v>
      </c>
      <c r="Q94" s="521"/>
      <c r="R94" s="344">
        <f>P12+P41</f>
        <v>106.25</v>
      </c>
      <c r="S94" s="340"/>
      <c r="T94" s="7"/>
      <c r="U94" s="7"/>
      <c r="AB94" s="7"/>
      <c r="AC94" s="7"/>
      <c r="AD94" s="7"/>
      <c r="AE94" s="7"/>
      <c r="AF94" s="7"/>
      <c r="AG94" s="7"/>
      <c r="AH94" s="7"/>
    </row>
    <row r="95" spans="1:34" ht="15">
      <c r="A95" s="356"/>
      <c r="B95" s="80"/>
      <c r="C95" s="80"/>
      <c r="D95" s="80"/>
      <c r="E95" s="80"/>
      <c r="F95" s="80"/>
      <c r="J95" s="491"/>
      <c r="L95" s="328"/>
      <c r="M95" s="360"/>
      <c r="O95" s="7"/>
      <c r="P95" s="540" t="s">
        <v>202</v>
      </c>
      <c r="Q95" s="521"/>
      <c r="R95" s="344">
        <f>P22+P26+P42+P51+P52+P62+P65+P66+P67+P21+P20+P64</f>
        <v>91.0625</v>
      </c>
      <c r="S95" s="340"/>
      <c r="T95" s="7"/>
      <c r="U95" s="7"/>
      <c r="AB95" s="7"/>
      <c r="AC95" s="7"/>
      <c r="AD95" s="7"/>
      <c r="AE95" s="7"/>
      <c r="AF95" s="7"/>
      <c r="AG95" s="7"/>
      <c r="AH95" s="7"/>
    </row>
    <row r="96" spans="1:34" ht="15">
      <c r="A96" s="356"/>
      <c r="B96" s="80"/>
      <c r="C96" s="80"/>
      <c r="D96" s="80"/>
      <c r="E96" s="80"/>
      <c r="F96" s="80"/>
      <c r="J96" s="335"/>
      <c r="L96" s="328"/>
      <c r="M96" s="360"/>
      <c r="O96" s="7"/>
      <c r="P96" s="540" t="s">
        <v>203</v>
      </c>
      <c r="Q96" s="521"/>
      <c r="R96" s="344">
        <f>P67+P66+P65+P52+P51+P64+P62</f>
        <v>55</v>
      </c>
      <c r="S96" s="340"/>
      <c r="T96" s="7"/>
      <c r="U96" s="7"/>
    </row>
    <row r="97" spans="1:21" ht="15">
      <c r="A97" s="356"/>
      <c r="B97" s="80"/>
      <c r="C97" s="80"/>
      <c r="D97" s="80"/>
      <c r="E97" s="80"/>
      <c r="F97" s="80"/>
      <c r="H97" s="358"/>
      <c r="I97" s="358"/>
      <c r="J97" s="335"/>
      <c r="L97" s="328"/>
      <c r="M97" s="360"/>
      <c r="P97" s="540" t="s">
        <v>64</v>
      </c>
      <c r="Q97" s="521"/>
      <c r="R97" s="344">
        <f>P24</f>
        <v>17</v>
      </c>
      <c r="S97" s="340"/>
      <c r="U97" s="7"/>
    </row>
    <row r="98" spans="1:21" ht="15">
      <c r="A98" s="356"/>
      <c r="B98" s="80"/>
      <c r="C98" s="80"/>
      <c r="D98" s="80"/>
      <c r="E98" s="80"/>
      <c r="F98" s="80"/>
      <c r="G98" s="358"/>
      <c r="H98" s="358"/>
      <c r="I98" s="358"/>
      <c r="J98" s="335"/>
      <c r="L98" s="328"/>
      <c r="M98" s="360"/>
      <c r="N98" s="360"/>
      <c r="P98" s="540" t="s">
        <v>204</v>
      </c>
      <c r="Q98" s="521"/>
      <c r="R98" s="344">
        <f>0</f>
        <v>0</v>
      </c>
      <c r="S98" s="340"/>
      <c r="U98" s="7"/>
    </row>
    <row r="99" spans="1:21" ht="15">
      <c r="A99" s="356"/>
      <c r="B99" s="80"/>
      <c r="C99" s="80"/>
      <c r="D99" s="80"/>
      <c r="E99" s="80"/>
      <c r="F99" s="80"/>
      <c r="G99" s="358"/>
      <c r="H99" s="358"/>
      <c r="I99" s="358"/>
      <c r="J99" s="328"/>
      <c r="K99" s="360"/>
      <c r="L99" s="328"/>
      <c r="M99" s="383"/>
      <c r="N99" s="492"/>
      <c r="P99" s="538" t="s">
        <v>267</v>
      </c>
      <c r="Q99" s="521"/>
      <c r="R99" s="353">
        <f>R98</f>
        <v>0</v>
      </c>
      <c r="S99" s="374"/>
      <c r="U99" s="7"/>
    </row>
    <row r="100" spans="1:21" ht="15">
      <c r="A100" s="356"/>
      <c r="B100" s="80"/>
      <c r="C100" s="80"/>
      <c r="D100" s="80"/>
      <c r="E100" s="80"/>
      <c r="F100" s="80"/>
      <c r="G100" s="358"/>
      <c r="H100" s="358"/>
      <c r="I100" s="358"/>
      <c r="K100" s="492"/>
      <c r="L100" s="328"/>
      <c r="M100" s="360"/>
      <c r="N100" s="492"/>
      <c r="O100" s="360"/>
      <c r="P100" s="546"/>
      <c r="Q100" s="525"/>
    </row>
    <row r="101" spans="1:21" ht="15">
      <c r="A101" s="49"/>
      <c r="B101" s="493"/>
      <c r="C101" s="494"/>
      <c r="D101" s="495" t="s">
        <v>194</v>
      </c>
      <c r="E101" s="496"/>
      <c r="F101" s="497" t="s">
        <v>210</v>
      </c>
      <c r="G101" s="498"/>
      <c r="H101" s="497" t="s">
        <v>209</v>
      </c>
      <c r="I101" s="499"/>
      <c r="J101" s="360"/>
      <c r="K101" s="492"/>
      <c r="L101" s="328"/>
      <c r="M101" s="360"/>
      <c r="N101" s="360"/>
      <c r="O101" s="360"/>
      <c r="P101" s="525"/>
      <c r="Q101" s="525"/>
    </row>
    <row r="102" spans="1:21" ht="15">
      <c r="A102" s="355"/>
      <c r="B102" s="500" t="s">
        <v>198</v>
      </c>
      <c r="C102" s="488"/>
      <c r="D102" s="376">
        <f t="shared" ref="D102:D109" si="25">D82+K77+R92+Z80+AF81</f>
        <v>654.05402777777772</v>
      </c>
      <c r="E102" s="501"/>
      <c r="F102" s="502">
        <v>780</v>
      </c>
      <c r="G102" s="503"/>
      <c r="H102" s="504">
        <f>F102-D102</f>
        <v>125.94597222222228</v>
      </c>
      <c r="I102" s="505"/>
      <c r="J102" s="382" t="s">
        <v>211</v>
      </c>
      <c r="K102" s="360"/>
      <c r="L102" s="328"/>
      <c r="M102" s="328"/>
      <c r="N102" s="360"/>
      <c r="O102" s="469"/>
      <c r="P102" s="328"/>
      <c r="Q102" s="328"/>
    </row>
    <row r="103" spans="1:21" ht="15">
      <c r="B103" s="506" t="s">
        <v>268</v>
      </c>
      <c r="C103" s="507"/>
      <c r="D103" s="377">
        <f t="shared" si="25"/>
        <v>191.65</v>
      </c>
      <c r="E103" s="508"/>
      <c r="F103" s="509">
        <v>110</v>
      </c>
      <c r="G103" s="510"/>
      <c r="H103" s="511"/>
      <c r="I103" s="505"/>
      <c r="J103" s="382"/>
      <c r="K103" s="360"/>
      <c r="N103" s="360"/>
      <c r="O103" s="469"/>
      <c r="P103" s="328"/>
      <c r="Q103" s="328"/>
    </row>
    <row r="104" spans="1:21" ht="15">
      <c r="B104" s="500" t="s">
        <v>201</v>
      </c>
      <c r="C104" s="488"/>
      <c r="D104" s="344">
        <f t="shared" si="25"/>
        <v>360.625</v>
      </c>
      <c r="E104" s="340"/>
      <c r="F104" s="509">
        <v>180</v>
      </c>
      <c r="G104" s="510"/>
      <c r="H104" s="511"/>
      <c r="I104" s="505"/>
      <c r="J104" s="383"/>
      <c r="K104" s="360"/>
      <c r="N104" s="360"/>
      <c r="O104" s="356"/>
      <c r="P104" s="328"/>
      <c r="Q104" s="328"/>
    </row>
    <row r="105" spans="1:21" ht="15">
      <c r="B105" s="500" t="s">
        <v>202</v>
      </c>
      <c r="C105" s="488"/>
      <c r="D105" s="376">
        <f t="shared" si="25"/>
        <v>454.29750000000001</v>
      </c>
      <c r="E105" s="340"/>
      <c r="F105" s="502">
        <v>500</v>
      </c>
      <c r="G105" s="503"/>
      <c r="H105" s="504">
        <f t="shared" ref="H105:H106" si="26">F105-D105</f>
        <v>45.702499999999986</v>
      </c>
      <c r="I105" s="505"/>
      <c r="J105" s="360"/>
      <c r="K105" s="360"/>
      <c r="N105" s="360"/>
      <c r="O105" s="360"/>
      <c r="P105" s="386"/>
      <c r="Q105" s="328"/>
    </row>
    <row r="106" spans="1:21" ht="15">
      <c r="B106" s="512" t="s">
        <v>269</v>
      </c>
      <c r="C106" s="513"/>
      <c r="D106" s="376">
        <f t="shared" si="25"/>
        <v>211</v>
      </c>
      <c r="E106" s="501"/>
      <c r="F106" s="502">
        <v>250</v>
      </c>
      <c r="G106" s="503"/>
      <c r="H106" s="504">
        <f t="shared" si="26"/>
        <v>39</v>
      </c>
      <c r="I106" s="505"/>
      <c r="J106" s="360"/>
      <c r="K106" s="360"/>
      <c r="N106" s="360"/>
      <c r="O106" s="356"/>
      <c r="P106" s="328"/>
      <c r="Q106" s="328"/>
    </row>
    <row r="107" spans="1:21" ht="15">
      <c r="B107" s="500" t="s">
        <v>64</v>
      </c>
      <c r="C107" s="488"/>
      <c r="D107" s="344">
        <f t="shared" si="25"/>
        <v>200.1875</v>
      </c>
      <c r="E107" s="340"/>
      <c r="F107" s="509">
        <v>150</v>
      </c>
      <c r="G107" s="510"/>
      <c r="H107" s="502"/>
      <c r="I107" s="505"/>
      <c r="N107" s="386"/>
      <c r="O107" s="356"/>
      <c r="P107" s="328"/>
      <c r="Q107" s="328"/>
    </row>
    <row r="108" spans="1:21" ht="12.75">
      <c r="B108" s="500" t="s">
        <v>204</v>
      </c>
      <c r="C108" s="488"/>
      <c r="D108" s="344">
        <f t="shared" si="25"/>
        <v>422</v>
      </c>
      <c r="E108" s="340"/>
      <c r="F108" s="509">
        <v>250</v>
      </c>
      <c r="G108" s="510"/>
      <c r="H108" s="502"/>
      <c r="I108" s="505"/>
      <c r="N108" s="328"/>
      <c r="O108" s="328"/>
      <c r="P108" s="328"/>
      <c r="Q108" s="328"/>
    </row>
    <row r="109" spans="1:21" ht="12.75">
      <c r="B109" s="514" t="s">
        <v>270</v>
      </c>
      <c r="C109" s="515"/>
      <c r="D109" s="516">
        <f t="shared" si="25"/>
        <v>360</v>
      </c>
      <c r="E109" s="188"/>
      <c r="F109" s="517">
        <v>100</v>
      </c>
      <c r="G109" s="518"/>
      <c r="H109" s="519"/>
      <c r="I109" s="520"/>
      <c r="O109" s="328"/>
      <c r="P109" s="328"/>
      <c r="Q109" s="328"/>
    </row>
  </sheetData>
  <mergeCells count="73">
    <mergeCell ref="AD83:AE83"/>
    <mergeCell ref="AD84:AE84"/>
    <mergeCell ref="AE71:AH71"/>
    <mergeCell ref="Q72:T72"/>
    <mergeCell ref="I76:J76"/>
    <mergeCell ref="B77:C77"/>
    <mergeCell ref="B81:C81"/>
    <mergeCell ref="B76:C76"/>
    <mergeCell ref="I77:J77"/>
    <mergeCell ref="I78:J78"/>
    <mergeCell ref="I79:J79"/>
    <mergeCell ref="P79:Q80"/>
    <mergeCell ref="R79:R80"/>
    <mergeCell ref="I80:J80"/>
    <mergeCell ref="X64:AA64"/>
    <mergeCell ref="W70:X70"/>
    <mergeCell ref="W71:X72"/>
    <mergeCell ref="Y71:Y72"/>
    <mergeCell ref="Z71:Z72"/>
    <mergeCell ref="AA71:AA72"/>
    <mergeCell ref="V14:AA14"/>
    <mergeCell ref="AC14:AG14"/>
    <mergeCell ref="H20:L20"/>
    <mergeCell ref="V29:AA29"/>
    <mergeCell ref="O56:T56"/>
    <mergeCell ref="H4:K4"/>
    <mergeCell ref="A6:F6"/>
    <mergeCell ref="V6:Z6"/>
    <mergeCell ref="AC6:AG6"/>
    <mergeCell ref="H3:K3"/>
    <mergeCell ref="O3:R3"/>
    <mergeCell ref="V3:Y3"/>
    <mergeCell ref="AC3:AF3"/>
    <mergeCell ref="O4:R4"/>
    <mergeCell ref="V4:Y4"/>
    <mergeCell ref="AC4:AF4"/>
    <mergeCell ref="P97:Q97"/>
    <mergeCell ref="P98:Q98"/>
    <mergeCell ref="P99:Q99"/>
    <mergeCell ref="P100:Q101"/>
    <mergeCell ref="X86:Y86"/>
    <mergeCell ref="X87:Y87"/>
    <mergeCell ref="P91:Q91"/>
    <mergeCell ref="P92:Q92"/>
    <mergeCell ref="P93:Q93"/>
    <mergeCell ref="AD85:AE85"/>
    <mergeCell ref="AD86:AE86"/>
    <mergeCell ref="P94:Q94"/>
    <mergeCell ref="P95:Q95"/>
    <mergeCell ref="P96:Q96"/>
    <mergeCell ref="AD87:AE87"/>
    <mergeCell ref="AD88:AE88"/>
    <mergeCell ref="I84:J84"/>
    <mergeCell ref="X84:Y84"/>
    <mergeCell ref="P84:Q85"/>
    <mergeCell ref="R84:R85"/>
    <mergeCell ref="S84:S85"/>
    <mergeCell ref="T84:T85"/>
    <mergeCell ref="X85:Y85"/>
    <mergeCell ref="I81:J81"/>
    <mergeCell ref="I82:J82"/>
    <mergeCell ref="I83:J83"/>
    <mergeCell ref="P83:Q83"/>
    <mergeCell ref="X83:Y83"/>
    <mergeCell ref="AD81:AE81"/>
    <mergeCell ref="AD82:AE82"/>
    <mergeCell ref="S79:S80"/>
    <mergeCell ref="T79:T80"/>
    <mergeCell ref="X79:Y79"/>
    <mergeCell ref="X80:Y80"/>
    <mergeCell ref="AD80:AE80"/>
    <mergeCell ref="X81:Y81"/>
    <mergeCell ref="X82:Y82"/>
  </mergeCells>
  <hyperlinks>
    <hyperlink ref="B106" r:id="rId1" xr:uid="{00000000-0004-0000-0300-000000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Uzturvērtība 3-6 + Veģetārais</vt:lpstr>
      <vt:lpstr>Uzturvērtība 1-2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secretariat.college.lycee</cp:lastModifiedBy>
  <dcterms:modified xsi:type="dcterms:W3CDTF">2025-06-13T12:23:05Z</dcterms:modified>
</cp:coreProperties>
</file>